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<sst xmlns="http://schemas.openxmlformats.org/spreadsheetml/2006/main" count="712" uniqueCount="497">
  <si>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</si>
  <si>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</si>
  <si>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</si>
  <si>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</si>
  <si>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</si>
  <si>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</si>
  <si>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</si>
  <si>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</si>
  <si>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</si>
  <si>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</si>
  <si>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</si>
  <si>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</si>
  <si>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</si>
  <si>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</si>
  <si>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</si>
  <si>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</si>
  <si>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</si>
  <si>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</si>
  <si>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</si>
  <si>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</si>
  <si>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</si>
  <si>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</si>
  <si>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</si>
  <si>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</si>
  <si>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</si>
  <si>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</si>
  <si>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</si>
  <si>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</si>
  <si>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</si>
  <si>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</si>
  <si>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</si>
  <si>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</si>
  <si>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</si>
  <si>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</si>
  <si>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</si>
  <si>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</si>
  <si>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</si>
  <si>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</si>
  <si>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</si>
  <si>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</si>
  <si>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</si>
  <si>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</si>
  <si>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</si>
  <si>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</si>
  <si>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</si>
  <si>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</si>
  <si>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</si>
  <si>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</si>
  <si>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</si>
  <si>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</si>
  <si>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</si>
  <si>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</si>
  <si>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</si>
  <si>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</si>
  <si>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</si>
  <si>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</si>
  <si>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</si>
  <si>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</si>
  <si>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</si>
  <si>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</si>
  <si>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</si>
  <si>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</si>
  <si>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</si>
  <si>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</si>
  <si>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</si>
  <si>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</si>
  <si>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</si>
  <si>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</si>
  <si>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</si>
  <si>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</si>
  <si>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</si>
  <si>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</si>
  <si>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</si>
  <si>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</si>
  <si>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</si>
  <si>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</si>
  <si>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</si>
  <si>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</si>
  <si>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</si>
  <si>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</si>
  <si>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</si>
  <si>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</si>
  <si>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</si>
  <si>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</si>
  <si>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</si>
  <si>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</si>
  <si>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</si>
  <si>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</si>
  <si>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</si>
  <si>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</si>
  <si>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</si>
  <si>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</si>
  <si>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</si>
  <si>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</si>
  <si>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</si>
  <si>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</si>
  <si>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</si>
  <si>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</si>
  <si>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</si>
  <si>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</si>
  <si>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</si>
  <si>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</si>
  <si>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</si>
  <si>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</si>
  <si>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</si>
  <si>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</si>
  <si>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</si>
  <si>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</si>
  <si>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</si>
  <si>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</si>
  <si>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</si>
  <si>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</si>
  <si>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</si>
  <si>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</si>
  <si>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</si>
  <si>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</si>
  <si>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</si>
  <si>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</si>
  <si>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</si>
  <si>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</si>
  <si>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</si>
  <si>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</si>
  <si>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Al 31 de Diciembre de 2017 y al 31 de Diciembre de 2016 (b)</t>
  </si>
  <si>
    <t>31 de Diciembre de 2017 (b)</t>
  </si>
  <si>
    <t>Informe Analítico de la Deuda Pública y Otros Pasivos - LDF</t>
  </si>
  <si>
    <t>Del 1 de Enero al 31 de Diciembre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</si>
  <si>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</si>
  <si>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</si>
  <si>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</si>
  <si>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</si>
  <si>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</si>
  <si>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</si>
  <si>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</si>
  <si>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</si>
  <si>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</si>
  <si>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</si>
  <si>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</si>
  <si>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</si>
  <si>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</si>
  <si>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</si>
  <si>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</si>
  <si>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</si>
  <si>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</si>
  <si>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</si>
  <si>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</si>
  <si>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</si>
  <si>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</si>
  <si>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</si>
  <si>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</si>
  <si>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</si>
  <si>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</si>
  <si>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</si>
  <si>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</si>
  <si>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</si>
  <si>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</si>
  <si>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</si>
  <si>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</si>
  <si>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</si>
  <si>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</si>
  <si>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</si>
  <si>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</si>
  <si>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</si>
  <si>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</si>
  <si>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</si>
  <si>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</si>
  <si>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</si>
  <si>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</si>
  <si>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</si>
  <si>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</si>
  <si>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</si>
  <si>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</si>
  <si>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</si>
  <si>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</si>
  <si>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</si>
  <si>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</si>
  <si>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</si>
  <si>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</si>
  <si>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</si>
  <si>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</si>
  <si>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</si>
  <si>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</si>
  <si>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</si>
  <si>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</si>
  <si>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</si>
  <si>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</si>
  <si>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</si>
  <si>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</si>
  <si>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</si>
  <si>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</si>
  <si>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</si>
  <si>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</si>
  <si>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</si>
  <si>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</si>
  <si>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</si>
  <si>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</si>
  <si>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</si>
  <si>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</si>
  <si>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31 de Diciembre de 2017</t>
  </si>
  <si>
    <t>Monto pagado de la inversión actualizado al 31 de Diciembre de 2017</t>
  </si>
  <si>
    <t>Saldo pendiente por pagar de la inversión al 31 de Diciembre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</si>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</sst>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6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6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6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7" fillId="0" borderId="20" xfId="0" applyFont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6" applyFont="1" applyAlignment="1">
      <alignment/>
    </xf>
    <xf numFmtId="4" fontId="48" fillId="0" borderId="12" xfId="46" applyNumberFormat="1" applyFont="1" applyBorder="1" applyAlignment="1">
      <alignment vertical="center" wrapText="1"/>
    </xf>
    <xf numFmtId="4" fontId="47" fillId="0" borderId="12" xfId="46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6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1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6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6" applyNumberFormat="1" applyFont="1" applyBorder="1" applyAlignment="1">
      <alignment vertical="center"/>
    </xf>
    <xf numFmtId="4" fontId="48" fillId="0" borderId="13" xfId="46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33" borderId="11" xfId="0" applyFont="1" applyFill="1" applyBorder="1" applyAlignment="1">
      <alignment horizontal="center" vertical="center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6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6" applyNumberFormat="1" applyFont="1" applyBorder="1" applyAlignment="1">
      <alignment horizontal="right" vertical="center"/>
    </xf>
    <xf numFmtId="4" fontId="47" fillId="0" borderId="12" xfId="46" applyNumberFormat="1" applyFont="1" applyBorder="1" applyAlignment="1">
      <alignment horizontal="right" vertical="center"/>
    </xf>
    <xf numFmtId="0" fontId="47" fillId="0" borderId="14" xfId="0" applyFont="1" applyFill="1" applyBorder="1" applyAlignment="1">
      <alignment horizontal="left" vertical="center" indent="3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4" fontId="48" fillId="0" borderId="28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6" xfId="46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6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6" applyFont="1" applyAlignment="1">
      <alignment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164" fontId="53" fillId="0" borderId="29" xfId="0" applyNumberFormat="1" applyFont="1" applyBorder="1" applyAlignment="1">
      <alignment horizontal="left" vertical="top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0" xfId="0" applyNumberFormat="1" applyFont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1" t="s">
        <v>120</v>
      </c>
      <c r="C2" s="202"/>
      <c r="D2" s="202"/>
      <c r="E2" s="202"/>
      <c r="F2" s="202"/>
      <c r="G2" s="203"/>
    </row>
    <row r="3" spans="2:7" ht="12.75">
      <c r="B3" s="204" t="s">
        <v>0</v>
      </c>
      <c r="C3" s="205"/>
      <c r="D3" s="205"/>
      <c r="E3" s="205"/>
      <c r="F3" s="205"/>
      <c r="G3" s="206"/>
    </row>
    <row r="4" spans="2:7" ht="12.75">
      <c r="B4" s="204" t="s">
        <v>122</v>
      </c>
      <c r="C4" s="205"/>
      <c r="D4" s="205"/>
      <c r="E4" s="205"/>
      <c r="F4" s="205"/>
      <c r="G4" s="206"/>
    </row>
    <row r="5" spans="2:7" ht="13.5" thickBot="1">
      <c r="B5" s="207" t="s">
        <v>1</v>
      </c>
      <c r="C5" s="208"/>
      <c r="D5" s="208"/>
      <c r="E5" s="208"/>
      <c r="F5" s="208"/>
      <c r="G5" s="209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371246590.1</v>
      </c>
      <c r="D9" s="24">
        <f>SUM(D10:D16)</f>
        <v>429266809.04999995</v>
      </c>
      <c r="E9" s="9" t="s">
        <v>8</v>
      </c>
      <c r="F9" s="25">
        <f>SUM(F10:F18)</f>
        <v>1900019832.37</v>
      </c>
      <c r="G9" s="17">
        <v>3106663547.66</v>
      </c>
    </row>
    <row r="10" spans="2:7" ht="12.75">
      <c r="B10" s="20" t="s">
        <v>9</v>
      </c>
      <c r="C10" s="25">
        <v>457218.77</v>
      </c>
      <c r="D10" s="17">
        <v>6444801.52</v>
      </c>
      <c r="E10" s="10" t="s">
        <v>10</v>
      </c>
      <c r="F10" s="25">
        <v>509754761.83</v>
      </c>
      <c r="G10" s="17">
        <v>423663962.68</v>
      </c>
    </row>
    <row r="11" spans="2:7" ht="12.75">
      <c r="B11" s="20" t="s">
        <v>11</v>
      </c>
      <c r="C11" s="24">
        <v>367897612.29</v>
      </c>
      <c r="D11" s="16">
        <v>419950167.07</v>
      </c>
      <c r="E11" s="10" t="s">
        <v>12</v>
      </c>
      <c r="F11" s="25">
        <v>82610572.78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0</v>
      </c>
      <c r="G12" s="17">
        <v>57023088.42</v>
      </c>
    </row>
    <row r="13" spans="2:7" ht="12.75">
      <c r="B13" s="20" t="s">
        <v>15</v>
      </c>
      <c r="C13" s="25">
        <v>1580958.48</v>
      </c>
      <c r="D13" s="17">
        <v>1561039.9</v>
      </c>
      <c r="E13" s="10" t="s">
        <v>16</v>
      </c>
      <c r="F13" s="25">
        <v>4010848.76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351099449.44</v>
      </c>
      <c r="G14" s="17">
        <v>258712112.33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486430574.76</v>
      </c>
      <c r="G16" s="17">
        <v>1015020296.08</v>
      </c>
    </row>
    <row r="17" spans="2:7" ht="12.75">
      <c r="B17" s="18" t="s">
        <v>23</v>
      </c>
      <c r="C17" s="24">
        <f>SUM(C18:C24)</f>
        <v>552204743.17</v>
      </c>
      <c r="D17" s="24">
        <f>SUM(D18:D24)</f>
        <v>682412510.93</v>
      </c>
      <c r="E17" s="10" t="s">
        <v>24</v>
      </c>
      <c r="F17" s="25">
        <v>23065.49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466090559.31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912500000</v>
      </c>
      <c r="G19" s="17">
        <v>0</v>
      </c>
    </row>
    <row r="20" spans="2:7" ht="12.75">
      <c r="B20" s="20" t="s">
        <v>29</v>
      </c>
      <c r="C20" s="25">
        <v>294857238.77</v>
      </c>
      <c r="D20" s="17">
        <v>497099963.95</v>
      </c>
      <c r="E20" s="10" t="s">
        <v>30</v>
      </c>
      <c r="F20" s="25">
        <v>912500000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0</v>
      </c>
      <c r="G23" s="17">
        <v>0</v>
      </c>
    </row>
    <row r="24" spans="2:7" ht="12.75">
      <c r="B24" s="20" t="s">
        <v>37</v>
      </c>
      <c r="C24" s="24">
        <v>257347504.4</v>
      </c>
      <c r="D24" s="16">
        <v>185312546.98</v>
      </c>
      <c r="E24" s="10" t="s">
        <v>38</v>
      </c>
      <c r="F24" s="25">
        <v>0</v>
      </c>
      <c r="G24" s="17">
        <v>0</v>
      </c>
    </row>
    <row r="25" spans="2:7" ht="12.75">
      <c r="B25" s="18" t="s">
        <v>39</v>
      </c>
      <c r="C25" s="25">
        <f>SUM(C26:C30)</f>
        <v>58609959.21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8322506.11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50287453.1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10428838.86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9428838.86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1000000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95058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95058</v>
      </c>
      <c r="D42" s="17">
        <v>62353601.74</v>
      </c>
      <c r="E42" s="9" t="s">
        <v>74</v>
      </c>
      <c r="F42" s="25">
        <f>SUM(F43:F45)</f>
        <v>2479526.5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2479526.5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982156350.48</v>
      </c>
      <c r="D47" s="24">
        <f>D9+D17+D25+D31+D37+D38+D41</f>
        <v>1265135190.3</v>
      </c>
      <c r="E47" s="7" t="s">
        <v>82</v>
      </c>
      <c r="F47" s="25">
        <f>F9+F19+F23+F26+F27+F31+F38+F42</f>
        <v>2825428197.73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163578051.98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4802661201.84</v>
      </c>
      <c r="D52" s="17">
        <v>3858285478.08</v>
      </c>
      <c r="E52" s="9" t="s">
        <v>90</v>
      </c>
      <c r="F52" s="25">
        <v>4716804328.31</v>
      </c>
      <c r="G52" s="17">
        <v>4798348556.04</v>
      </c>
    </row>
    <row r="53" spans="2:7" ht="12.75">
      <c r="B53" s="18" t="s">
        <v>91</v>
      </c>
      <c r="C53" s="25">
        <v>638682156.54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4309550.55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-291313461.46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4716804328.31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7542232526.040001</v>
      </c>
      <c r="G59" s="17">
        <v>7992004369.86</v>
      </c>
    </row>
    <row r="60" spans="2:7" ht="12.75">
      <c r="B60" s="19" t="s">
        <v>102</v>
      </c>
      <c r="C60" s="25">
        <f>SUM(C50:C58)</f>
        <v>5317917499.45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6300073849.93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-1242158676.1100001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1185492235.32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-3294853837.63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-1242158676.1100001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6300073849.93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51" r:id="rId1"/>
  <ignoredErrors>
    <ignoredError sqref="F23 D17 C31: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3" customWidth="1"/>
    <col min="2" max="2" width="43.00390625" style="33" customWidth="1"/>
    <col min="3" max="3" width="15.421875" style="33" bestFit="1" customWidth="1"/>
    <col min="4" max="4" width="15.28125" style="33" customWidth="1"/>
    <col min="5" max="5" width="16.421875" style="33" customWidth="1"/>
    <col min="6" max="6" width="16.57421875" style="33" customWidth="1"/>
    <col min="7" max="7" width="15.421875" style="33" bestFit="1" customWidth="1"/>
    <col min="8" max="8" width="14.00390625" style="33" customWidth="1"/>
    <col min="9" max="9" width="15.00390625" style="33" customWidth="1"/>
    <col min="10" max="16384" width="11.421875" style="33" customWidth="1"/>
  </cols>
  <sheetData>
    <row r="1" ht="13.5" thickBot="1"/>
    <row r="2" spans="2:9" ht="13.5" thickBot="1">
      <c r="B2" s="210" t="s">
        <v>120</v>
      </c>
      <c r="C2" s="211"/>
      <c r="D2" s="211"/>
      <c r="E2" s="211"/>
      <c r="F2" s="211"/>
      <c r="G2" s="211"/>
      <c r="H2" s="211"/>
      <c r="I2" s="212"/>
    </row>
    <row r="3" spans="2:9" ht="13.5" thickBot="1">
      <c r="B3" s="213" t="s">
        <v>124</v>
      </c>
      <c r="C3" s="214"/>
      <c r="D3" s="214"/>
      <c r="E3" s="214"/>
      <c r="F3" s="214"/>
      <c r="G3" s="214"/>
      <c r="H3" s="214"/>
      <c r="I3" s="215"/>
    </row>
    <row r="4" spans="2:9" ht="13.5" thickBot="1">
      <c r="B4" s="213" t="s">
        <v>125</v>
      </c>
      <c r="C4" s="214"/>
      <c r="D4" s="214"/>
      <c r="E4" s="214"/>
      <c r="F4" s="214"/>
      <c r="G4" s="214"/>
      <c r="H4" s="214"/>
      <c r="I4" s="215"/>
    </row>
    <row r="5" spans="2:9" ht="13.5" thickBot="1">
      <c r="B5" s="213" t="s">
        <v>1</v>
      </c>
      <c r="C5" s="214"/>
      <c r="D5" s="214"/>
      <c r="E5" s="214"/>
      <c r="F5" s="214"/>
      <c r="G5" s="214"/>
      <c r="H5" s="214"/>
      <c r="I5" s="215"/>
    </row>
    <row r="6" spans="2:9" ht="76.5">
      <c r="B6" s="34" t="s">
        <v>126</v>
      </c>
      <c r="C6" s="34" t="s">
        <v>127</v>
      </c>
      <c r="D6" s="34" t="s">
        <v>128</v>
      </c>
      <c r="E6" s="34" t="s">
        <v>129</v>
      </c>
      <c r="F6" s="34" t="s">
        <v>130</v>
      </c>
      <c r="G6" s="34" t="s">
        <v>131</v>
      </c>
      <c r="H6" s="34" t="s">
        <v>132</v>
      </c>
      <c r="I6" s="34" t="s">
        <v>133</v>
      </c>
    </row>
    <row r="7" spans="2:9" ht="13.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139</v>
      </c>
      <c r="H7" s="35" t="s">
        <v>140</v>
      </c>
      <c r="I7" s="35" t="s">
        <v>141</v>
      </c>
    </row>
    <row r="8" spans="2:9" ht="12.75" customHeight="1">
      <c r="B8" s="36" t="s">
        <v>142</v>
      </c>
      <c r="C8" s="37">
        <f aca="true" t="shared" si="0" ref="C8:I8">C9+C13</f>
        <v>5500288036.04</v>
      </c>
      <c r="D8" s="37">
        <f t="shared" si="0"/>
        <v>457346647</v>
      </c>
      <c r="E8" s="37">
        <f t="shared" si="0"/>
        <v>1240830354.73</v>
      </c>
      <c r="F8" s="37">
        <f t="shared" si="0"/>
        <v>0</v>
      </c>
      <c r="G8" s="37">
        <f t="shared" si="0"/>
        <v>4716804328.31</v>
      </c>
      <c r="H8" s="37">
        <f t="shared" si="0"/>
        <v>461520361.45000005</v>
      </c>
      <c r="I8" s="37">
        <f t="shared" si="0"/>
        <v>4779663.32</v>
      </c>
    </row>
    <row r="9" spans="2:9" ht="12.75" customHeight="1">
      <c r="B9" s="36" t="s">
        <v>143</v>
      </c>
      <c r="C9" s="37">
        <f aca="true" t="shared" si="1" ref="C9:I9">SUM(C10:C12)</f>
        <v>701939480</v>
      </c>
      <c r="D9" s="37">
        <f t="shared" si="1"/>
        <v>457346647</v>
      </c>
      <c r="E9" s="37">
        <f t="shared" si="1"/>
        <v>1159286127</v>
      </c>
      <c r="F9" s="37">
        <f t="shared" si="1"/>
        <v>0</v>
      </c>
      <c r="G9" s="37">
        <f t="shared" si="1"/>
        <v>0</v>
      </c>
      <c r="H9" s="37">
        <f t="shared" si="1"/>
        <v>28554717.35</v>
      </c>
      <c r="I9" s="37">
        <f t="shared" si="1"/>
        <v>4779663.32</v>
      </c>
    </row>
    <row r="10" spans="2:9" ht="12.75">
      <c r="B10" s="38" t="s">
        <v>144</v>
      </c>
      <c r="C10" s="39">
        <v>701939480</v>
      </c>
      <c r="D10" s="39">
        <v>457346647</v>
      </c>
      <c r="E10" s="39">
        <v>1159286127</v>
      </c>
      <c r="F10" s="39">
        <v>0</v>
      </c>
      <c r="G10" s="39">
        <f>+C10+D10-E10+F10</f>
        <v>0</v>
      </c>
      <c r="H10" s="39">
        <v>28554717.35</v>
      </c>
      <c r="I10" s="39">
        <v>4779663.32</v>
      </c>
    </row>
    <row r="11" spans="2:9" ht="12.75">
      <c r="B11" s="38" t="s">
        <v>145</v>
      </c>
      <c r="C11" s="39">
        <v>0</v>
      </c>
      <c r="D11" s="39">
        <v>0</v>
      </c>
      <c r="E11" s="39">
        <v>0</v>
      </c>
      <c r="F11" s="39">
        <v>0</v>
      </c>
      <c r="G11" s="39">
        <f aca="true" t="shared" si="2" ref="G11:G16">+C11+D11-E11+F11</f>
        <v>0</v>
      </c>
      <c r="H11" s="39">
        <v>0</v>
      </c>
      <c r="I11" s="39">
        <v>0</v>
      </c>
    </row>
    <row r="12" spans="2:9" ht="12.75">
      <c r="B12" s="38" t="s">
        <v>146</v>
      </c>
      <c r="C12" s="39">
        <v>0</v>
      </c>
      <c r="D12" s="39">
        <v>0</v>
      </c>
      <c r="E12" s="39">
        <v>0</v>
      </c>
      <c r="F12" s="39">
        <v>0</v>
      </c>
      <c r="G12" s="39">
        <f t="shared" si="2"/>
        <v>0</v>
      </c>
      <c r="H12" s="39">
        <v>0</v>
      </c>
      <c r="I12" s="39">
        <v>0</v>
      </c>
    </row>
    <row r="13" spans="2:9" ht="12.75" customHeight="1">
      <c r="B13" s="36" t="s">
        <v>147</v>
      </c>
      <c r="C13" s="37">
        <f aca="true" t="shared" si="3" ref="C13:I13">SUM(C14:C16)</f>
        <v>4798348556.04</v>
      </c>
      <c r="D13" s="37">
        <f t="shared" si="3"/>
        <v>0</v>
      </c>
      <c r="E13" s="37">
        <f t="shared" si="3"/>
        <v>81544227.73</v>
      </c>
      <c r="F13" s="37">
        <f t="shared" si="3"/>
        <v>0</v>
      </c>
      <c r="G13" s="37">
        <f t="shared" si="3"/>
        <v>4716804328.31</v>
      </c>
      <c r="H13" s="37">
        <f t="shared" si="3"/>
        <v>432965644.1</v>
      </c>
      <c r="I13" s="37">
        <f t="shared" si="3"/>
        <v>0</v>
      </c>
    </row>
    <row r="14" spans="2:9" ht="12.75">
      <c r="B14" s="38" t="s">
        <v>148</v>
      </c>
      <c r="C14" s="39">
        <v>4798348556.04</v>
      </c>
      <c r="D14" s="39">
        <v>0</v>
      </c>
      <c r="E14" s="39">
        <v>81544227.73</v>
      </c>
      <c r="F14" s="39">
        <v>0</v>
      </c>
      <c r="G14" s="39">
        <f t="shared" si="2"/>
        <v>4716804328.31</v>
      </c>
      <c r="H14" s="39">
        <v>432965644.1</v>
      </c>
      <c r="I14" s="39">
        <v>0</v>
      </c>
    </row>
    <row r="15" spans="2:9" ht="12.75">
      <c r="B15" s="38" t="s">
        <v>149</v>
      </c>
      <c r="C15" s="39">
        <v>0</v>
      </c>
      <c r="D15" s="39">
        <v>0</v>
      </c>
      <c r="E15" s="39">
        <v>0</v>
      </c>
      <c r="F15" s="39">
        <v>0</v>
      </c>
      <c r="G15" s="39">
        <f t="shared" si="2"/>
        <v>0</v>
      </c>
      <c r="H15" s="39">
        <v>0</v>
      </c>
      <c r="I15" s="39">
        <v>0</v>
      </c>
    </row>
    <row r="16" spans="2:9" ht="12.75">
      <c r="B16" s="38" t="s">
        <v>150</v>
      </c>
      <c r="C16" s="39">
        <v>0</v>
      </c>
      <c r="D16" s="39">
        <v>0</v>
      </c>
      <c r="E16" s="39">
        <v>0</v>
      </c>
      <c r="F16" s="39">
        <v>0</v>
      </c>
      <c r="G16" s="39">
        <f t="shared" si="2"/>
        <v>0</v>
      </c>
      <c r="H16" s="39">
        <v>0</v>
      </c>
      <c r="I16" s="39">
        <v>0</v>
      </c>
    </row>
    <row r="17" spans="2:9" ht="12.75">
      <c r="B17" s="36" t="s">
        <v>151</v>
      </c>
      <c r="C17" s="40">
        <v>2491716333.82</v>
      </c>
      <c r="D17" s="41"/>
      <c r="E17" s="41"/>
      <c r="F17" s="42"/>
      <c r="G17" s="40">
        <v>2825428197.7299995</v>
      </c>
      <c r="H17" s="42"/>
      <c r="I17" s="42"/>
    </row>
    <row r="18" spans="2:9" ht="12.75">
      <c r="B18" s="43"/>
      <c r="C18" s="39"/>
      <c r="D18" s="39"/>
      <c r="E18" s="39"/>
      <c r="F18" s="39"/>
      <c r="G18" s="39"/>
      <c r="H18" s="39"/>
      <c r="I18" s="39"/>
    </row>
    <row r="19" spans="2:9" ht="12.75" customHeight="1">
      <c r="B19" s="44" t="s">
        <v>152</v>
      </c>
      <c r="C19" s="37">
        <f>C8+C17</f>
        <v>7992004369.860001</v>
      </c>
      <c r="D19" s="37">
        <f aca="true" t="shared" si="4" ref="D19:I19">D8+D17</f>
        <v>457346647</v>
      </c>
      <c r="E19" s="37">
        <f>E8+E17</f>
        <v>1240830354.73</v>
      </c>
      <c r="F19" s="37">
        <f t="shared" si="4"/>
        <v>0</v>
      </c>
      <c r="G19" s="37">
        <f>G8+G17</f>
        <v>7542232526.04</v>
      </c>
      <c r="H19" s="37">
        <f t="shared" si="4"/>
        <v>461520361.45000005</v>
      </c>
      <c r="I19" s="37">
        <f t="shared" si="4"/>
        <v>4779663.32</v>
      </c>
    </row>
    <row r="20" spans="2:9" ht="12.75">
      <c r="B20" s="36"/>
      <c r="C20" s="37"/>
      <c r="D20" s="37"/>
      <c r="E20" s="37"/>
      <c r="F20" s="37"/>
      <c r="G20" s="37"/>
      <c r="H20" s="37"/>
      <c r="I20" s="37"/>
    </row>
    <row r="21" spans="2:9" ht="12.75" customHeight="1">
      <c r="B21" s="36" t="s">
        <v>153</v>
      </c>
      <c r="C21" s="37">
        <f aca="true" t="shared" si="5" ref="C21:I21">SUM(C22:C27)</f>
        <v>3664639.25</v>
      </c>
      <c r="D21" s="37">
        <f t="shared" si="5"/>
        <v>0</v>
      </c>
      <c r="E21" s="37">
        <f t="shared" si="5"/>
        <v>2528293.97</v>
      </c>
      <c r="F21" s="37">
        <f t="shared" si="5"/>
        <v>0</v>
      </c>
      <c r="G21" s="37">
        <f t="shared" si="5"/>
        <v>1136345.28</v>
      </c>
      <c r="H21" s="37">
        <f t="shared" si="5"/>
        <v>0</v>
      </c>
      <c r="I21" s="37">
        <f t="shared" si="5"/>
        <v>0</v>
      </c>
    </row>
    <row r="22" spans="2:9" ht="12.75" customHeight="1">
      <c r="B22" s="43" t="s">
        <v>154</v>
      </c>
      <c r="C22" s="39">
        <v>545159.89</v>
      </c>
      <c r="D22" s="39">
        <v>0</v>
      </c>
      <c r="E22" s="39">
        <v>545159.89</v>
      </c>
      <c r="F22" s="39">
        <v>0</v>
      </c>
      <c r="G22" s="39">
        <f aca="true" t="shared" si="6" ref="G22:G27">C22+D22-E22+F22</f>
        <v>0</v>
      </c>
      <c r="H22" s="39">
        <v>0</v>
      </c>
      <c r="I22" s="39">
        <v>0</v>
      </c>
    </row>
    <row r="23" spans="2:9" ht="12.75" customHeight="1">
      <c r="B23" s="43" t="s">
        <v>155</v>
      </c>
      <c r="C23" s="39">
        <v>288485.32</v>
      </c>
      <c r="D23" s="39">
        <v>0</v>
      </c>
      <c r="E23" s="39">
        <v>247273.08</v>
      </c>
      <c r="F23" s="39">
        <v>0</v>
      </c>
      <c r="G23" s="39">
        <f t="shared" si="6"/>
        <v>41212.24000000002</v>
      </c>
      <c r="H23" s="39">
        <v>0</v>
      </c>
      <c r="I23" s="39">
        <v>0</v>
      </c>
    </row>
    <row r="24" spans="2:9" ht="12.75" customHeight="1">
      <c r="B24" s="43" t="s">
        <v>156</v>
      </c>
      <c r="C24" s="39">
        <v>675989.31</v>
      </c>
      <c r="D24" s="39">
        <v>0</v>
      </c>
      <c r="E24" s="39">
        <v>623990.04</v>
      </c>
      <c r="F24" s="39">
        <v>0</v>
      </c>
      <c r="G24" s="39">
        <f t="shared" si="6"/>
        <v>51999.27000000002</v>
      </c>
      <c r="H24" s="39">
        <v>0</v>
      </c>
      <c r="I24" s="39">
        <v>0</v>
      </c>
    </row>
    <row r="25" spans="2:9" ht="12.75" customHeight="1">
      <c r="B25" s="43" t="s">
        <v>157</v>
      </c>
      <c r="C25" s="39">
        <v>1738556.57</v>
      </c>
      <c r="D25" s="39">
        <v>0</v>
      </c>
      <c r="E25" s="39">
        <v>695422.8</v>
      </c>
      <c r="F25" s="39">
        <v>0</v>
      </c>
      <c r="G25" s="39">
        <f t="shared" si="6"/>
        <v>1043133.77</v>
      </c>
      <c r="H25" s="39">
        <v>0</v>
      </c>
      <c r="I25" s="39">
        <v>0</v>
      </c>
    </row>
    <row r="26" spans="2:9" ht="12.75" customHeight="1">
      <c r="B26" s="43" t="s">
        <v>158</v>
      </c>
      <c r="C26" s="39">
        <v>152169.83</v>
      </c>
      <c r="D26" s="39">
        <v>0</v>
      </c>
      <c r="E26" s="39">
        <v>152169.83</v>
      </c>
      <c r="F26" s="39">
        <v>0</v>
      </c>
      <c r="G26" s="39">
        <f t="shared" si="6"/>
        <v>0</v>
      </c>
      <c r="H26" s="39">
        <v>0</v>
      </c>
      <c r="I26" s="39">
        <v>0</v>
      </c>
    </row>
    <row r="27" spans="2:9" ht="12.75" customHeight="1">
      <c r="B27" s="43" t="s">
        <v>159</v>
      </c>
      <c r="C27" s="39">
        <v>264278.33</v>
      </c>
      <c r="D27" s="39">
        <v>0</v>
      </c>
      <c r="E27" s="39">
        <v>264278.33</v>
      </c>
      <c r="F27" s="39">
        <v>0</v>
      </c>
      <c r="G27" s="39">
        <f t="shared" si="6"/>
        <v>0</v>
      </c>
      <c r="H27" s="39">
        <v>0</v>
      </c>
      <c r="I27" s="39">
        <v>0</v>
      </c>
    </row>
    <row r="28" spans="2:9" ht="12.75">
      <c r="B28" s="45"/>
      <c r="C28" s="46"/>
      <c r="D28" s="46"/>
      <c r="E28" s="46"/>
      <c r="F28" s="46"/>
      <c r="G28" s="46"/>
      <c r="H28" s="46"/>
      <c r="I28" s="46"/>
    </row>
    <row r="29" spans="2:9" ht="25.5">
      <c r="B29" s="44" t="s">
        <v>160</v>
      </c>
      <c r="C29" s="37">
        <f aca="true" t="shared" si="7" ref="C29:I29">SUM(C30:C32)</f>
        <v>0</v>
      </c>
      <c r="D29" s="37">
        <f t="shared" si="7"/>
        <v>0</v>
      </c>
      <c r="E29" s="37">
        <f t="shared" si="7"/>
        <v>0</v>
      </c>
      <c r="F29" s="37">
        <f t="shared" si="7"/>
        <v>0</v>
      </c>
      <c r="G29" s="37">
        <f t="shared" si="7"/>
        <v>0</v>
      </c>
      <c r="H29" s="37">
        <f t="shared" si="7"/>
        <v>0</v>
      </c>
      <c r="I29" s="37">
        <f t="shared" si="7"/>
        <v>0</v>
      </c>
    </row>
    <row r="30" spans="2:9" ht="12.75" customHeight="1">
      <c r="B30" s="43" t="s">
        <v>161</v>
      </c>
      <c r="C30" s="39">
        <v>0</v>
      </c>
      <c r="D30" s="39">
        <v>0</v>
      </c>
      <c r="E30" s="39">
        <v>0</v>
      </c>
      <c r="F30" s="39">
        <v>0</v>
      </c>
      <c r="G30" s="39">
        <f>C30+D30-E30+F30</f>
        <v>0</v>
      </c>
      <c r="H30" s="39">
        <v>0</v>
      </c>
      <c r="I30" s="39">
        <v>0</v>
      </c>
    </row>
    <row r="31" spans="2:9" ht="12.75" customHeight="1">
      <c r="B31" s="43" t="s">
        <v>162</v>
      </c>
      <c r="C31" s="39">
        <v>0</v>
      </c>
      <c r="D31" s="39">
        <v>0</v>
      </c>
      <c r="E31" s="39">
        <v>0</v>
      </c>
      <c r="F31" s="39">
        <v>0</v>
      </c>
      <c r="G31" s="39">
        <f>C31+D31-E31+F31</f>
        <v>0</v>
      </c>
      <c r="H31" s="39">
        <v>0</v>
      </c>
      <c r="I31" s="39">
        <v>0</v>
      </c>
    </row>
    <row r="32" spans="2:9" ht="12.75" customHeight="1">
      <c r="B32" s="43" t="s">
        <v>163</v>
      </c>
      <c r="C32" s="39">
        <v>0</v>
      </c>
      <c r="D32" s="39">
        <v>0</v>
      </c>
      <c r="E32" s="39">
        <v>0</v>
      </c>
      <c r="F32" s="39">
        <v>0</v>
      </c>
      <c r="G32" s="39">
        <f>C32+D32-E32+F32</f>
        <v>0</v>
      </c>
      <c r="H32" s="39">
        <v>0</v>
      </c>
      <c r="I32" s="39">
        <v>0</v>
      </c>
    </row>
    <row r="33" spans="2:9" ht="13.5" thickBot="1">
      <c r="B33" s="47"/>
      <c r="C33" s="48"/>
      <c r="D33" s="48"/>
      <c r="E33" s="48"/>
      <c r="F33" s="48"/>
      <c r="G33" s="48"/>
      <c r="H33" s="48"/>
      <c r="I33" s="48"/>
    </row>
    <row r="34" spans="2:9" ht="18.75" customHeight="1">
      <c r="B34" s="216" t="s">
        <v>164</v>
      </c>
      <c r="C34" s="216"/>
      <c r="D34" s="216"/>
      <c r="E34" s="216"/>
      <c r="F34" s="216"/>
      <c r="G34" s="216"/>
      <c r="H34" s="216"/>
      <c r="I34" s="216"/>
    </row>
    <row r="35" spans="2:9" ht="12.75">
      <c r="B35" s="49" t="s">
        <v>165</v>
      </c>
      <c r="C35" s="50"/>
      <c r="D35" s="51"/>
      <c r="E35" s="51"/>
      <c r="F35" s="51"/>
      <c r="G35" s="51"/>
      <c r="H35" s="51"/>
      <c r="I35" s="51"/>
    </row>
    <row r="36" spans="2:9" ht="13.5" thickBot="1">
      <c r="B36" s="52"/>
      <c r="C36" s="50"/>
      <c r="D36" s="50"/>
      <c r="E36" s="50"/>
      <c r="F36" s="50"/>
      <c r="G36" s="50"/>
      <c r="H36" s="50"/>
      <c r="I36" s="50"/>
    </row>
    <row r="37" spans="2:9" ht="38.25" customHeight="1">
      <c r="B37" s="217" t="s">
        <v>166</v>
      </c>
      <c r="C37" s="217" t="s">
        <v>167</v>
      </c>
      <c r="D37" s="217" t="s">
        <v>168</v>
      </c>
      <c r="E37" s="53" t="s">
        <v>169</v>
      </c>
      <c r="F37" s="217" t="s">
        <v>170</v>
      </c>
      <c r="G37" s="53" t="s">
        <v>171</v>
      </c>
      <c r="H37" s="50"/>
      <c r="I37" s="50"/>
    </row>
    <row r="38" spans="2:9" ht="15.75" customHeight="1" thickBot="1">
      <c r="B38" s="218"/>
      <c r="C38" s="218"/>
      <c r="D38" s="218"/>
      <c r="E38" s="54" t="s">
        <v>172</v>
      </c>
      <c r="F38" s="218"/>
      <c r="G38" s="54" t="s">
        <v>173</v>
      </c>
      <c r="H38" s="50"/>
      <c r="I38" s="50"/>
    </row>
    <row r="39" spans="2:9" ht="12.75">
      <c r="B39" s="55" t="s">
        <v>174</v>
      </c>
      <c r="C39" s="37">
        <f>SUM(C40:C46)</f>
        <v>1229286127</v>
      </c>
      <c r="D39" s="37"/>
      <c r="E39" s="37"/>
      <c r="F39" s="37">
        <f>SUM(F40:F46)</f>
        <v>4779663.32</v>
      </c>
      <c r="G39" s="37"/>
      <c r="H39" s="50"/>
      <c r="I39" s="50"/>
    </row>
    <row r="40" spans="2:9" ht="12.75">
      <c r="B40" s="43" t="s">
        <v>175</v>
      </c>
      <c r="C40" s="39">
        <v>200000000</v>
      </c>
      <c r="D40" s="56" t="s">
        <v>176</v>
      </c>
      <c r="E40" s="57" t="s">
        <v>177</v>
      </c>
      <c r="F40" s="39">
        <v>0</v>
      </c>
      <c r="G40" s="39">
        <v>0</v>
      </c>
      <c r="H40" s="50"/>
      <c r="I40" s="50"/>
    </row>
    <row r="41" spans="2:9" ht="12.75">
      <c r="B41" s="43" t="s">
        <v>178</v>
      </c>
      <c r="C41" s="39">
        <v>400000000</v>
      </c>
      <c r="D41" s="56" t="s">
        <v>176</v>
      </c>
      <c r="E41" s="57" t="s">
        <v>179</v>
      </c>
      <c r="F41" s="39">
        <v>0</v>
      </c>
      <c r="G41" s="39">
        <v>0</v>
      </c>
      <c r="H41" s="50"/>
      <c r="I41" s="50"/>
    </row>
    <row r="42" spans="2:9" ht="12.75">
      <c r="B42" s="43" t="s">
        <v>180</v>
      </c>
      <c r="C42" s="39">
        <v>171939480</v>
      </c>
      <c r="D42" s="56" t="s">
        <v>176</v>
      </c>
      <c r="E42" s="57" t="s">
        <v>179</v>
      </c>
      <c r="F42" s="39">
        <v>0</v>
      </c>
      <c r="G42" s="39">
        <v>0</v>
      </c>
      <c r="H42" s="50"/>
      <c r="I42" s="50"/>
    </row>
    <row r="43" spans="2:9" ht="12.75">
      <c r="B43" s="43" t="s">
        <v>181</v>
      </c>
      <c r="C43" s="39">
        <v>78800000</v>
      </c>
      <c r="D43" s="58" t="s">
        <v>182</v>
      </c>
      <c r="E43" s="59" t="s">
        <v>179</v>
      </c>
      <c r="F43" s="39">
        <v>2742240</v>
      </c>
      <c r="G43" s="39">
        <v>0</v>
      </c>
      <c r="H43" s="50"/>
      <c r="I43" s="50"/>
    </row>
    <row r="44" spans="2:9" ht="12.75">
      <c r="B44" s="43" t="s">
        <v>183</v>
      </c>
      <c r="C44" s="39">
        <v>58546647</v>
      </c>
      <c r="D44" s="58" t="s">
        <v>184</v>
      </c>
      <c r="E44" s="59" t="s">
        <v>179</v>
      </c>
      <c r="F44" s="39">
        <v>2037423.32</v>
      </c>
      <c r="G44" s="39">
        <v>0</v>
      </c>
      <c r="H44" s="50"/>
      <c r="I44" s="50"/>
    </row>
    <row r="45" spans="2:9" ht="12.75">
      <c r="B45" s="43" t="s">
        <v>185</v>
      </c>
      <c r="C45" s="39">
        <v>200000000</v>
      </c>
      <c r="D45" s="58" t="s">
        <v>186</v>
      </c>
      <c r="E45" s="59" t="s">
        <v>177</v>
      </c>
      <c r="F45" s="39">
        <v>0</v>
      </c>
      <c r="G45" s="39">
        <v>0</v>
      </c>
      <c r="H45" s="50"/>
      <c r="I45" s="50"/>
    </row>
    <row r="46" spans="2:9" ht="13.5" thickBot="1">
      <c r="B46" s="60" t="s">
        <v>187</v>
      </c>
      <c r="C46" s="61">
        <v>120000000</v>
      </c>
      <c r="D46" s="62">
        <v>0.2</v>
      </c>
      <c r="E46" s="63" t="s">
        <v>177</v>
      </c>
      <c r="F46" s="61">
        <v>0</v>
      </c>
      <c r="G46" s="61">
        <v>0</v>
      </c>
      <c r="H46" s="50"/>
      <c r="I46" s="50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C13" formulaRange="1"/>
    <ignoredError sqref="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0" t="s">
        <v>120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2" ht="15.75" thickBot="1">
      <c r="B3" s="213" t="s">
        <v>188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2:12" ht="15.75" thickBot="1">
      <c r="B4" s="213" t="s">
        <v>125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5.75" thickBot="1">
      <c r="B5" s="213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2:12" ht="102">
      <c r="B6" s="64" t="s">
        <v>189</v>
      </c>
      <c r="C6" s="65" t="s">
        <v>190</v>
      </c>
      <c r="D6" s="65" t="s">
        <v>191</v>
      </c>
      <c r="E6" s="65" t="s">
        <v>192</v>
      </c>
      <c r="F6" s="65" t="s">
        <v>193</v>
      </c>
      <c r="G6" s="65" t="s">
        <v>194</v>
      </c>
      <c r="H6" s="65" t="s">
        <v>195</v>
      </c>
      <c r="I6" s="65" t="s">
        <v>196</v>
      </c>
      <c r="J6" s="65" t="s">
        <v>197</v>
      </c>
      <c r="K6" s="65" t="s">
        <v>198</v>
      </c>
      <c r="L6" s="65" t="s">
        <v>199</v>
      </c>
    </row>
    <row r="7" spans="2:12" ht="15.75" thickBot="1">
      <c r="B7" s="35" t="s">
        <v>134</v>
      </c>
      <c r="C7" s="35" t="s">
        <v>135</v>
      </c>
      <c r="D7" s="35" t="s">
        <v>136</v>
      </c>
      <c r="E7" s="35" t="s">
        <v>137</v>
      </c>
      <c r="F7" s="35" t="s">
        <v>138</v>
      </c>
      <c r="G7" s="35" t="s">
        <v>200</v>
      </c>
      <c r="H7" s="35" t="s">
        <v>140</v>
      </c>
      <c r="I7" s="35" t="s">
        <v>141</v>
      </c>
      <c r="J7" s="35" t="s">
        <v>201</v>
      </c>
      <c r="K7" s="35" t="s">
        <v>202</v>
      </c>
      <c r="L7" s="35" t="s">
        <v>203</v>
      </c>
    </row>
    <row r="8" spans="2:12" ht="15"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2:12" ht="25.5">
      <c r="B9" s="68" t="s">
        <v>204</v>
      </c>
      <c r="C9" s="69"/>
      <c r="D9" s="69"/>
      <c r="E9" s="69"/>
      <c r="F9" s="69">
        <f aca="true" t="shared" si="0" ref="F9:L9">SUM(F10:F13)</f>
        <v>0</v>
      </c>
      <c r="G9" s="69"/>
      <c r="H9" s="69">
        <f t="shared" si="0"/>
        <v>0</v>
      </c>
      <c r="I9" s="69">
        <f t="shared" si="0"/>
        <v>0</v>
      </c>
      <c r="J9" s="69">
        <f t="shared" si="0"/>
        <v>0</v>
      </c>
      <c r="K9" s="69">
        <f t="shared" si="0"/>
        <v>0</v>
      </c>
      <c r="L9" s="69">
        <f t="shared" si="0"/>
        <v>0</v>
      </c>
    </row>
    <row r="10" spans="2:12" ht="15">
      <c r="B10" s="70" t="s">
        <v>205</v>
      </c>
      <c r="C10" s="71"/>
      <c r="D10" s="71"/>
      <c r="E10" s="71"/>
      <c r="F10" s="71">
        <v>0</v>
      </c>
      <c r="G10" s="71"/>
      <c r="H10" s="71">
        <v>0</v>
      </c>
      <c r="I10" s="71">
        <v>0</v>
      </c>
      <c r="J10" s="71">
        <v>0</v>
      </c>
      <c r="K10" s="71">
        <v>0</v>
      </c>
      <c r="L10" s="71">
        <f>F10-K10</f>
        <v>0</v>
      </c>
    </row>
    <row r="11" spans="2:12" ht="15">
      <c r="B11" s="70" t="s">
        <v>206</v>
      </c>
      <c r="C11" s="71"/>
      <c r="D11" s="71"/>
      <c r="E11" s="71"/>
      <c r="F11" s="71">
        <v>0</v>
      </c>
      <c r="G11" s="71"/>
      <c r="H11" s="71">
        <v>0</v>
      </c>
      <c r="I11" s="71">
        <v>0</v>
      </c>
      <c r="J11" s="71">
        <v>0</v>
      </c>
      <c r="K11" s="71">
        <v>0</v>
      </c>
      <c r="L11" s="71">
        <f aca="true" t="shared" si="1" ref="L11:L19">F11-K11</f>
        <v>0</v>
      </c>
    </row>
    <row r="12" spans="2:12" ht="15">
      <c r="B12" s="70" t="s">
        <v>207</v>
      </c>
      <c r="C12" s="71"/>
      <c r="D12" s="71"/>
      <c r="E12" s="71"/>
      <c r="F12" s="71">
        <v>0</v>
      </c>
      <c r="G12" s="71"/>
      <c r="H12" s="71">
        <v>0</v>
      </c>
      <c r="I12" s="71">
        <v>0</v>
      </c>
      <c r="J12" s="71">
        <v>0</v>
      </c>
      <c r="K12" s="71">
        <v>0</v>
      </c>
      <c r="L12" s="71">
        <f t="shared" si="1"/>
        <v>0</v>
      </c>
    </row>
    <row r="13" spans="2:12" ht="15">
      <c r="B13" s="70" t="s">
        <v>208</v>
      </c>
      <c r="C13" s="71"/>
      <c r="D13" s="71"/>
      <c r="E13" s="71"/>
      <c r="F13" s="71">
        <v>0</v>
      </c>
      <c r="G13" s="71"/>
      <c r="H13" s="71">
        <v>0</v>
      </c>
      <c r="I13" s="71">
        <v>0</v>
      </c>
      <c r="J13" s="71">
        <v>0</v>
      </c>
      <c r="K13" s="71">
        <v>0</v>
      </c>
      <c r="L13" s="71">
        <f t="shared" si="1"/>
        <v>0</v>
      </c>
    </row>
    <row r="14" spans="2:12" ht="15"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</row>
    <row r="15" spans="2:12" ht="15">
      <c r="B15" s="68" t="s">
        <v>209</v>
      </c>
      <c r="C15" s="69"/>
      <c r="D15" s="69"/>
      <c r="E15" s="69"/>
      <c r="F15" s="69">
        <f aca="true" t="shared" si="2" ref="F15:L15">SUM(F16:F19)</f>
        <v>0</v>
      </c>
      <c r="G15" s="69"/>
      <c r="H15" s="69">
        <f t="shared" si="2"/>
        <v>0</v>
      </c>
      <c r="I15" s="69">
        <f t="shared" si="2"/>
        <v>0</v>
      </c>
      <c r="J15" s="69">
        <f t="shared" si="2"/>
        <v>0</v>
      </c>
      <c r="K15" s="69">
        <f t="shared" si="2"/>
        <v>0</v>
      </c>
      <c r="L15" s="69">
        <f t="shared" si="2"/>
        <v>0</v>
      </c>
    </row>
    <row r="16" spans="2:12" ht="15">
      <c r="B16" s="70" t="s">
        <v>210</v>
      </c>
      <c r="C16" s="71"/>
      <c r="D16" s="71"/>
      <c r="E16" s="71"/>
      <c r="F16" s="71">
        <v>0</v>
      </c>
      <c r="G16" s="71"/>
      <c r="H16" s="71">
        <v>0</v>
      </c>
      <c r="I16" s="71">
        <v>0</v>
      </c>
      <c r="J16" s="71">
        <v>0</v>
      </c>
      <c r="K16" s="71">
        <v>0</v>
      </c>
      <c r="L16" s="71">
        <f t="shared" si="1"/>
        <v>0</v>
      </c>
    </row>
    <row r="17" spans="2:12" ht="15">
      <c r="B17" s="70" t="s">
        <v>211</v>
      </c>
      <c r="C17" s="71"/>
      <c r="D17" s="71"/>
      <c r="E17" s="71"/>
      <c r="F17" s="71">
        <v>0</v>
      </c>
      <c r="G17" s="71"/>
      <c r="H17" s="71">
        <v>0</v>
      </c>
      <c r="I17" s="71">
        <v>0</v>
      </c>
      <c r="J17" s="71">
        <v>0</v>
      </c>
      <c r="K17" s="71">
        <v>0</v>
      </c>
      <c r="L17" s="71">
        <f t="shared" si="1"/>
        <v>0</v>
      </c>
    </row>
    <row r="18" spans="2:12" ht="15">
      <c r="B18" s="70" t="s">
        <v>212</v>
      </c>
      <c r="C18" s="71"/>
      <c r="D18" s="71"/>
      <c r="E18" s="71"/>
      <c r="F18" s="71">
        <v>0</v>
      </c>
      <c r="G18" s="71"/>
      <c r="H18" s="71">
        <v>0</v>
      </c>
      <c r="I18" s="71">
        <v>0</v>
      </c>
      <c r="J18" s="71">
        <v>0</v>
      </c>
      <c r="K18" s="71">
        <v>0</v>
      </c>
      <c r="L18" s="71">
        <f t="shared" si="1"/>
        <v>0</v>
      </c>
    </row>
    <row r="19" spans="2:12" ht="15">
      <c r="B19" s="70" t="s">
        <v>213</v>
      </c>
      <c r="C19" s="71"/>
      <c r="D19" s="71"/>
      <c r="E19" s="71"/>
      <c r="F19" s="71">
        <v>0</v>
      </c>
      <c r="G19" s="71"/>
      <c r="H19" s="71">
        <v>0</v>
      </c>
      <c r="I19" s="71">
        <v>0</v>
      </c>
      <c r="J19" s="71">
        <v>0</v>
      </c>
      <c r="K19" s="71">
        <v>0</v>
      </c>
      <c r="L19" s="71">
        <f t="shared" si="1"/>
        <v>0</v>
      </c>
    </row>
    <row r="20" spans="2:12" ht="15">
      <c r="B20" s="72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2:12" ht="38.25">
      <c r="B21" s="68" t="s">
        <v>214</v>
      </c>
      <c r="C21" s="69"/>
      <c r="D21" s="69"/>
      <c r="E21" s="69"/>
      <c r="F21" s="69">
        <f aca="true" t="shared" si="3" ref="F21:L21">F9+F15</f>
        <v>0</v>
      </c>
      <c r="G21" s="69"/>
      <c r="H21" s="69">
        <f t="shared" si="3"/>
        <v>0</v>
      </c>
      <c r="I21" s="69">
        <f t="shared" si="3"/>
        <v>0</v>
      </c>
      <c r="J21" s="69">
        <f t="shared" si="3"/>
        <v>0</v>
      </c>
      <c r="K21" s="69">
        <f t="shared" si="3"/>
        <v>0</v>
      </c>
      <c r="L21" s="69">
        <f t="shared" si="3"/>
        <v>0</v>
      </c>
    </row>
    <row r="22" spans="2:12" ht="15.75" thickBot="1">
      <c r="B22" s="74"/>
      <c r="C22" s="75"/>
      <c r="D22" s="75"/>
      <c r="E22" s="75"/>
      <c r="F22" s="75"/>
      <c r="G22" s="75"/>
      <c r="H22" s="75"/>
      <c r="I22" s="75"/>
      <c r="J22" s="75"/>
      <c r="K22" s="75"/>
      <c r="L22" s="75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ht="13.5" thickBot="1"/>
    <row r="2" spans="2:5" ht="12.75">
      <c r="B2" s="201" t="s">
        <v>120</v>
      </c>
      <c r="C2" s="202"/>
      <c r="D2" s="202"/>
      <c r="E2" s="203"/>
    </row>
    <row r="3" spans="2:5" ht="12.75">
      <c r="B3" s="219" t="s">
        <v>215</v>
      </c>
      <c r="C3" s="220"/>
      <c r="D3" s="220"/>
      <c r="E3" s="221"/>
    </row>
    <row r="4" spans="2:5" ht="12.75">
      <c r="B4" s="219" t="s">
        <v>125</v>
      </c>
      <c r="C4" s="220"/>
      <c r="D4" s="220"/>
      <c r="E4" s="221"/>
    </row>
    <row r="5" spans="2:5" ht="13.5" thickBot="1">
      <c r="B5" s="222" t="s">
        <v>1</v>
      </c>
      <c r="C5" s="223"/>
      <c r="D5" s="223"/>
      <c r="E5" s="224"/>
    </row>
    <row r="6" spans="2:5" ht="13.5" thickBot="1">
      <c r="B6" s="76"/>
      <c r="C6" s="76"/>
      <c r="D6" s="76"/>
      <c r="E6" s="76"/>
    </row>
    <row r="7" spans="2:5" ht="12.75">
      <c r="B7" s="225" t="s">
        <v>2</v>
      </c>
      <c r="C7" s="31" t="s">
        <v>216</v>
      </c>
      <c r="D7" s="227" t="s">
        <v>217</v>
      </c>
      <c r="E7" s="31" t="s">
        <v>218</v>
      </c>
    </row>
    <row r="8" spans="2:5" ht="13.5" thickBot="1">
      <c r="B8" s="226"/>
      <c r="C8" s="32" t="s">
        <v>219</v>
      </c>
      <c r="D8" s="228"/>
      <c r="E8" s="32" t="s">
        <v>220</v>
      </c>
    </row>
    <row r="9" spans="2:5" ht="12.75">
      <c r="B9" s="77" t="s">
        <v>221</v>
      </c>
      <c r="C9" s="78">
        <f>SUM(C10:C12)</f>
        <v>19567836860</v>
      </c>
      <c r="D9" s="78">
        <f>SUM(D10:D12)</f>
        <v>22234784887.86</v>
      </c>
      <c r="E9" s="78">
        <f>SUM(E10:E12)</f>
        <v>22234784887.86</v>
      </c>
    </row>
    <row r="10" spans="2:5" ht="12.75">
      <c r="B10" s="79" t="s">
        <v>222</v>
      </c>
      <c r="C10" s="80">
        <v>8291955867</v>
      </c>
      <c r="D10" s="80">
        <f>9308482589.28+0.51</f>
        <v>9308482589.79</v>
      </c>
      <c r="E10" s="80">
        <f>9308482589.28+0.51</f>
        <v>9308482589.79</v>
      </c>
    </row>
    <row r="11" spans="2:5" ht="12.75">
      <c r="B11" s="79" t="s">
        <v>223</v>
      </c>
      <c r="C11" s="80">
        <v>11353166729</v>
      </c>
      <c r="D11" s="80">
        <v>13011737194.8</v>
      </c>
      <c r="E11" s="80">
        <v>13011737194.8</v>
      </c>
    </row>
    <row r="12" spans="2:5" ht="12.75">
      <c r="B12" s="79" t="s">
        <v>224</v>
      </c>
      <c r="C12" s="80">
        <f>C48</f>
        <v>-77285736</v>
      </c>
      <c r="D12" s="80">
        <f>D48</f>
        <v>-85434896.73</v>
      </c>
      <c r="E12" s="80">
        <f>E48</f>
        <v>-85434896.73</v>
      </c>
    </row>
    <row r="13" spans="2:7" ht="12.75">
      <c r="B13" s="77"/>
      <c r="C13" s="80"/>
      <c r="D13" s="80"/>
      <c r="E13" s="80"/>
      <c r="G13" s="81"/>
    </row>
    <row r="14" spans="2:7" ht="15">
      <c r="B14" s="77" t="s">
        <v>225</v>
      </c>
      <c r="C14" s="82">
        <f>SUM(C15:C16)</f>
        <v>19567836860</v>
      </c>
      <c r="D14" s="82">
        <f>SUM(D15:D16)</f>
        <v>21809870397.730003</v>
      </c>
      <c r="E14" s="82">
        <f>SUM(E15:E16)</f>
        <v>21586545242.800003</v>
      </c>
      <c r="G14" s="81"/>
    </row>
    <row r="15" spans="2:7" ht="12.75">
      <c r="B15" s="79" t="s">
        <v>226</v>
      </c>
      <c r="C15" s="83">
        <v>8291955867</v>
      </c>
      <c r="D15" s="83">
        <v>8842907698.7</v>
      </c>
      <c r="E15" s="83">
        <v>8619826408.800001</v>
      </c>
      <c r="G15" s="81"/>
    </row>
    <row r="16" spans="2:7" ht="12.75">
      <c r="B16" s="79" t="s">
        <v>227</v>
      </c>
      <c r="C16" s="80">
        <v>11275880993</v>
      </c>
      <c r="D16" s="80">
        <v>12966962699.03</v>
      </c>
      <c r="E16" s="80">
        <v>12966718834</v>
      </c>
      <c r="G16" s="81"/>
    </row>
    <row r="17" spans="2:7" ht="12.75">
      <c r="B17" s="84"/>
      <c r="C17" s="80"/>
      <c r="D17" s="78"/>
      <c r="E17" s="78"/>
      <c r="G17" s="81"/>
    </row>
    <row r="18" spans="2:5" ht="12.75">
      <c r="B18" s="77" t="s">
        <v>228</v>
      </c>
      <c r="C18" s="85"/>
      <c r="D18" s="78">
        <f>SUM(D19:D20)</f>
        <v>657205839.12</v>
      </c>
      <c r="E18" s="78">
        <f>SUM(E19:E20)</f>
        <v>657205839.12</v>
      </c>
    </row>
    <row r="19" spans="2:7" ht="12.75">
      <c r="B19" s="79" t="s">
        <v>229</v>
      </c>
      <c r="C19" s="85"/>
      <c r="D19" s="80">
        <v>0</v>
      </c>
      <c r="E19" s="80">
        <v>0</v>
      </c>
      <c r="G19" s="81"/>
    </row>
    <row r="20" spans="2:5" ht="12.75">
      <c r="B20" s="79" t="s">
        <v>230</v>
      </c>
      <c r="C20" s="85"/>
      <c r="D20" s="80">
        <v>657205839.12</v>
      </c>
      <c r="E20" s="80">
        <v>657205839.12</v>
      </c>
    </row>
    <row r="21" spans="2:5" ht="12.75">
      <c r="B21" s="84"/>
      <c r="C21" s="80"/>
      <c r="D21" s="80"/>
      <c r="E21" s="80"/>
    </row>
    <row r="22" spans="2:5" ht="12.75">
      <c r="B22" s="77" t="s">
        <v>231</v>
      </c>
      <c r="C22" s="82">
        <f>C9-C14+C18</f>
        <v>0</v>
      </c>
      <c r="D22" s="86">
        <f>D9-D14+D18</f>
        <v>1082120329.2499971</v>
      </c>
      <c r="E22" s="86">
        <f>E9-E14+E18</f>
        <v>1305445484.1799974</v>
      </c>
    </row>
    <row r="23" spans="2:5" ht="12.75">
      <c r="B23" s="77"/>
      <c r="C23" s="80"/>
      <c r="D23" s="87"/>
      <c r="E23" s="87"/>
    </row>
    <row r="24" spans="2:5" ht="12.75">
      <c r="B24" s="77" t="s">
        <v>232</v>
      </c>
      <c r="C24" s="82">
        <f>C22-C12</f>
        <v>77285736</v>
      </c>
      <c r="D24" s="86">
        <f>D22-D12</f>
        <v>1167555225.9799972</v>
      </c>
      <c r="E24" s="86">
        <f>E22-E12</f>
        <v>1390880380.9099975</v>
      </c>
    </row>
    <row r="25" spans="2:5" ht="12.75">
      <c r="B25" s="77"/>
      <c r="C25" s="80"/>
      <c r="D25" s="87"/>
      <c r="E25" s="87"/>
    </row>
    <row r="26" spans="2:5" ht="27.75" customHeight="1">
      <c r="B26" s="77" t="s">
        <v>233</v>
      </c>
      <c r="C26" s="82">
        <f>C24-C18</f>
        <v>77285736</v>
      </c>
      <c r="D26" s="82">
        <f>D24-D18</f>
        <v>510349386.85999715</v>
      </c>
      <c r="E26" s="82">
        <f>E24-E18</f>
        <v>733674541.7899975</v>
      </c>
    </row>
    <row r="27" spans="2:5" ht="13.5" thickBot="1">
      <c r="B27" s="88"/>
      <c r="C27" s="89"/>
      <c r="D27" s="89"/>
      <c r="E27" s="89"/>
    </row>
    <row r="28" spans="2:5" ht="35.25" customHeight="1" thickBot="1">
      <c r="B28" s="235"/>
      <c r="C28" s="235"/>
      <c r="D28" s="235"/>
      <c r="E28" s="235"/>
    </row>
    <row r="29" spans="2:5" ht="13.5" thickBot="1">
      <c r="B29" s="90" t="s">
        <v>234</v>
      </c>
      <c r="C29" s="91" t="s">
        <v>235</v>
      </c>
      <c r="D29" s="91" t="s">
        <v>217</v>
      </c>
      <c r="E29" s="91" t="s">
        <v>236</v>
      </c>
    </row>
    <row r="30" spans="2:5" ht="12.75">
      <c r="B30" s="92"/>
      <c r="C30" s="93"/>
      <c r="D30" s="93"/>
      <c r="E30" s="93"/>
    </row>
    <row r="31" spans="2:5" ht="12.75">
      <c r="B31" s="77" t="s">
        <v>237</v>
      </c>
      <c r="C31" s="78">
        <f>SUM(C32:C33)</f>
        <v>373442672</v>
      </c>
      <c r="D31" s="78">
        <f>SUM(D32:D33)</f>
        <v>432965644.09999996</v>
      </c>
      <c r="E31" s="78">
        <f>SUM(E32:E33)</f>
        <v>432965644.09999996</v>
      </c>
    </row>
    <row r="32" spans="2:5" ht="12.75">
      <c r="B32" s="79" t="s">
        <v>238</v>
      </c>
      <c r="C32" s="80">
        <v>216403110</v>
      </c>
      <c r="D32" s="80">
        <v>351102437.14</v>
      </c>
      <c r="E32" s="80">
        <v>351102437.14</v>
      </c>
    </row>
    <row r="33" spans="2:5" ht="12.75">
      <c r="B33" s="79" t="s">
        <v>239</v>
      </c>
      <c r="C33" s="80">
        <v>157039562</v>
      </c>
      <c r="D33" s="80">
        <v>81863206.96</v>
      </c>
      <c r="E33" s="80">
        <v>81863206.96</v>
      </c>
    </row>
    <row r="34" spans="2:5" ht="12.75">
      <c r="B34" s="77"/>
      <c r="C34" s="80"/>
      <c r="D34" s="80"/>
      <c r="E34" s="80"/>
    </row>
    <row r="35" spans="2:5" ht="12.75">
      <c r="B35" s="77" t="s">
        <v>240</v>
      </c>
      <c r="C35" s="82">
        <f>C26+C31</f>
        <v>450728408</v>
      </c>
      <c r="D35" s="82">
        <f>D26+D31</f>
        <v>943315030.9599972</v>
      </c>
      <c r="E35" s="82">
        <f>E26+E31</f>
        <v>1166640185.8899975</v>
      </c>
    </row>
    <row r="36" spans="2:5" ht="13.5" thickBot="1">
      <c r="B36" s="94"/>
      <c r="C36" s="95"/>
      <c r="D36" s="95"/>
      <c r="E36" s="95"/>
    </row>
    <row r="37" spans="2:5" ht="35.25" customHeight="1" thickBot="1">
      <c r="B37" s="96"/>
      <c r="C37" s="96"/>
      <c r="D37" s="96"/>
      <c r="E37" s="96"/>
    </row>
    <row r="38" spans="2:5" ht="12.75">
      <c r="B38" s="229" t="s">
        <v>234</v>
      </c>
      <c r="C38" s="231" t="s">
        <v>241</v>
      </c>
      <c r="D38" s="233" t="s">
        <v>217</v>
      </c>
      <c r="E38" s="97" t="s">
        <v>218</v>
      </c>
    </row>
    <row r="39" spans="2:5" ht="13.5" thickBot="1">
      <c r="B39" s="230"/>
      <c r="C39" s="232"/>
      <c r="D39" s="234"/>
      <c r="E39" s="98" t="s">
        <v>236</v>
      </c>
    </row>
    <row r="40" spans="2:5" ht="12.75">
      <c r="B40" s="99"/>
      <c r="C40" s="100"/>
      <c r="D40" s="100"/>
      <c r="E40" s="100"/>
    </row>
    <row r="41" spans="2:5" ht="12.75">
      <c r="B41" s="101" t="s">
        <v>242</v>
      </c>
      <c r="C41" s="78">
        <f>SUM(C42:C43)</f>
        <v>0</v>
      </c>
      <c r="D41" s="78">
        <f>SUM(D42:D43)</f>
        <v>0</v>
      </c>
      <c r="E41" s="78">
        <f>SUM(E42:E43)</f>
        <v>0</v>
      </c>
    </row>
    <row r="42" spans="2:5" ht="12.75">
      <c r="B42" s="102" t="s">
        <v>243</v>
      </c>
      <c r="C42" s="80">
        <v>0</v>
      </c>
      <c r="D42" s="80">
        <v>0</v>
      </c>
      <c r="E42" s="80">
        <v>0</v>
      </c>
    </row>
    <row r="43" spans="2:5" ht="12.75">
      <c r="B43" s="102" t="s">
        <v>244</v>
      </c>
      <c r="C43" s="80">
        <v>0</v>
      </c>
      <c r="D43" s="80">
        <v>0</v>
      </c>
      <c r="E43" s="80">
        <v>0</v>
      </c>
    </row>
    <row r="44" spans="2:5" ht="12.75">
      <c r="B44" s="101" t="s">
        <v>245</v>
      </c>
      <c r="C44" s="78">
        <f>SUM(C45:C46)</f>
        <v>77285736</v>
      </c>
      <c r="D44" s="78">
        <f>SUM(D45:D46)</f>
        <v>85434896.73</v>
      </c>
      <c r="E44" s="78">
        <f>SUM(E45:E46)</f>
        <v>85434896.73</v>
      </c>
    </row>
    <row r="45" spans="2:5" ht="12.75">
      <c r="B45" s="102" t="s">
        <v>246</v>
      </c>
      <c r="C45" s="80">
        <v>0</v>
      </c>
      <c r="D45" s="80">
        <v>4371975.31</v>
      </c>
      <c r="E45" s="80">
        <v>4371975.31</v>
      </c>
    </row>
    <row r="46" spans="2:5" ht="12.75">
      <c r="B46" s="102" t="s">
        <v>247</v>
      </c>
      <c r="C46" s="80">
        <v>77285736</v>
      </c>
      <c r="D46" s="80">
        <v>81062921.42</v>
      </c>
      <c r="E46" s="80">
        <v>81062921.42</v>
      </c>
    </row>
    <row r="47" spans="2:5" ht="12.75">
      <c r="B47" s="101"/>
      <c r="C47" s="103"/>
      <c r="D47" s="103"/>
      <c r="E47" s="103"/>
    </row>
    <row r="48" spans="2:5" ht="12.75">
      <c r="B48" s="101" t="s">
        <v>248</v>
      </c>
      <c r="C48" s="78">
        <f>C41-C44</f>
        <v>-77285736</v>
      </c>
      <c r="D48" s="78">
        <f>D41-D44</f>
        <v>-85434896.73</v>
      </c>
      <c r="E48" s="78">
        <f>E41-E44</f>
        <v>-85434896.73</v>
      </c>
    </row>
    <row r="49" spans="2:5" ht="13.5" thickBot="1">
      <c r="B49" s="104"/>
      <c r="C49" s="105"/>
      <c r="D49" s="104"/>
      <c r="E49" s="104"/>
    </row>
    <row r="50" spans="2:5" ht="35.25" customHeight="1" thickBot="1">
      <c r="B50" s="96"/>
      <c r="C50" s="96"/>
      <c r="D50" s="96"/>
      <c r="E50" s="96"/>
    </row>
    <row r="51" spans="2:5" ht="12.75">
      <c r="B51" s="229" t="s">
        <v>234</v>
      </c>
      <c r="C51" s="97" t="s">
        <v>216</v>
      </c>
      <c r="D51" s="233" t="s">
        <v>217</v>
      </c>
      <c r="E51" s="97" t="s">
        <v>218</v>
      </c>
    </row>
    <row r="52" spans="2:5" ht="13.5" thickBot="1">
      <c r="B52" s="230"/>
      <c r="C52" s="98" t="s">
        <v>235</v>
      </c>
      <c r="D52" s="234"/>
      <c r="E52" s="98" t="s">
        <v>236</v>
      </c>
    </row>
    <row r="53" spans="2:5" ht="12.75">
      <c r="B53" s="99"/>
      <c r="C53" s="100"/>
      <c r="D53" s="100"/>
      <c r="E53" s="100"/>
    </row>
    <row r="54" spans="2:5" ht="12.75">
      <c r="B54" s="106" t="s">
        <v>249</v>
      </c>
      <c r="C54" s="80">
        <f>C10</f>
        <v>8291955867</v>
      </c>
      <c r="D54" s="80">
        <f>D10</f>
        <v>9308482589.79</v>
      </c>
      <c r="E54" s="80">
        <f>E10</f>
        <v>9308482589.79</v>
      </c>
    </row>
    <row r="55" spans="2:5" ht="12.75">
      <c r="B55" s="106"/>
      <c r="C55" s="103"/>
      <c r="D55" s="107"/>
      <c r="E55" s="107"/>
    </row>
    <row r="56" spans="2:5" ht="12.75">
      <c r="B56" s="108" t="s">
        <v>250</v>
      </c>
      <c r="C56" s="80">
        <f>C42-C45</f>
        <v>0</v>
      </c>
      <c r="D56" s="80">
        <f>D42-D45</f>
        <v>-4371975.31</v>
      </c>
      <c r="E56" s="80">
        <f>E42-E45</f>
        <v>-4371975.31</v>
      </c>
    </row>
    <row r="57" spans="2:5" ht="12.75">
      <c r="B57" s="102" t="s">
        <v>243</v>
      </c>
      <c r="C57" s="80">
        <f>C42</f>
        <v>0</v>
      </c>
      <c r="D57" s="80">
        <f>D42</f>
        <v>0</v>
      </c>
      <c r="E57" s="80">
        <f>E42</f>
        <v>0</v>
      </c>
    </row>
    <row r="58" spans="2:5" ht="12.75">
      <c r="B58" s="102" t="s">
        <v>246</v>
      </c>
      <c r="C58" s="80">
        <f>C45</f>
        <v>0</v>
      </c>
      <c r="D58" s="80">
        <f>D45</f>
        <v>4371975.31</v>
      </c>
      <c r="E58" s="80">
        <f>E45</f>
        <v>4371975.31</v>
      </c>
    </row>
    <row r="59" spans="2:5" ht="12.75">
      <c r="B59" s="109"/>
      <c r="C59" s="103"/>
      <c r="D59" s="107"/>
      <c r="E59" s="107"/>
    </row>
    <row r="60" spans="2:5" ht="12.75">
      <c r="B60" s="109" t="s">
        <v>226</v>
      </c>
      <c r="C60" s="110">
        <f>C15</f>
        <v>8291955867</v>
      </c>
      <c r="D60" s="110">
        <f>D15</f>
        <v>8842907698.7</v>
      </c>
      <c r="E60" s="110">
        <f>E15</f>
        <v>8619826408.800001</v>
      </c>
    </row>
    <row r="61" spans="2:5" ht="12.75">
      <c r="B61" s="109"/>
      <c r="C61" s="103"/>
      <c r="D61" s="103"/>
      <c r="E61" s="103"/>
    </row>
    <row r="62" spans="2:5" ht="12.75">
      <c r="B62" s="109" t="s">
        <v>229</v>
      </c>
      <c r="C62" s="111"/>
      <c r="D62" s="80">
        <f>D19</f>
        <v>0</v>
      </c>
      <c r="E62" s="80">
        <f>E19</f>
        <v>0</v>
      </c>
    </row>
    <row r="63" spans="2:5" ht="12.75">
      <c r="B63" s="109"/>
      <c r="C63" s="103"/>
      <c r="D63" s="103"/>
      <c r="E63" s="103"/>
    </row>
    <row r="64" spans="2:5" ht="12.75">
      <c r="B64" s="112" t="s">
        <v>251</v>
      </c>
      <c r="C64" s="113">
        <f>C54+C56-C60+C62</f>
        <v>0</v>
      </c>
      <c r="D64" s="114">
        <f>D54+D56-D60+D62</f>
        <v>461202915.7800007</v>
      </c>
      <c r="E64" s="114">
        <f>E54+E56-E60+E62</f>
        <v>684284205.6800003</v>
      </c>
    </row>
    <row r="65" spans="2:5" ht="12.75">
      <c r="B65" s="112"/>
      <c r="C65" s="115"/>
      <c r="D65" s="116"/>
      <c r="E65" s="116"/>
    </row>
    <row r="66" spans="2:5" ht="25.5">
      <c r="B66" s="117" t="s">
        <v>252</v>
      </c>
      <c r="C66" s="113">
        <f>C64-C56</f>
        <v>0</v>
      </c>
      <c r="D66" s="114">
        <f>D64-D56</f>
        <v>465574891.0900007</v>
      </c>
      <c r="E66" s="114">
        <f>E64-E56</f>
        <v>688656180.9900002</v>
      </c>
    </row>
    <row r="67" spans="2:5" ht="13.5" thickBot="1">
      <c r="B67" s="104"/>
      <c r="C67" s="105"/>
      <c r="D67" s="104"/>
      <c r="E67" s="104"/>
    </row>
    <row r="68" spans="2:5" ht="35.25" customHeight="1" thickBot="1">
      <c r="B68" s="96"/>
      <c r="C68" s="96"/>
      <c r="D68" s="96"/>
      <c r="E68" s="96"/>
    </row>
    <row r="69" spans="2:5" ht="12.75">
      <c r="B69" s="229" t="s">
        <v>234</v>
      </c>
      <c r="C69" s="231" t="s">
        <v>241</v>
      </c>
      <c r="D69" s="233" t="s">
        <v>217</v>
      </c>
      <c r="E69" s="97" t="s">
        <v>218</v>
      </c>
    </row>
    <row r="70" spans="2:5" ht="13.5" thickBot="1">
      <c r="B70" s="230"/>
      <c r="C70" s="232"/>
      <c r="D70" s="234"/>
      <c r="E70" s="98" t="s">
        <v>236</v>
      </c>
    </row>
    <row r="71" spans="2:5" ht="12.75">
      <c r="B71" s="99"/>
      <c r="C71" s="100"/>
      <c r="D71" s="100"/>
      <c r="E71" s="100"/>
    </row>
    <row r="72" spans="2:5" ht="12.75">
      <c r="B72" s="106" t="s">
        <v>223</v>
      </c>
      <c r="C72" s="80">
        <f>C11</f>
        <v>11353166729</v>
      </c>
      <c r="D72" s="80">
        <f>D11</f>
        <v>13011737194.8</v>
      </c>
      <c r="E72" s="80">
        <f>E11</f>
        <v>13011737194.8</v>
      </c>
    </row>
    <row r="73" spans="2:5" ht="12.75">
      <c r="B73" s="106"/>
      <c r="C73" s="103"/>
      <c r="D73" s="107"/>
      <c r="E73" s="107"/>
    </row>
    <row r="74" spans="2:5" ht="25.5">
      <c r="B74" s="118" t="s">
        <v>253</v>
      </c>
      <c r="C74" s="80">
        <f>C75-C76</f>
        <v>-77285736</v>
      </c>
      <c r="D74" s="80">
        <f>D75-D76</f>
        <v>-81062921.42</v>
      </c>
      <c r="E74" s="80">
        <f>E75-E76</f>
        <v>-81062921.42</v>
      </c>
    </row>
    <row r="75" spans="2:5" ht="12.75">
      <c r="B75" s="102" t="s">
        <v>244</v>
      </c>
      <c r="C75" s="80">
        <f>C43</f>
        <v>0</v>
      </c>
      <c r="D75" s="80">
        <f>D43</f>
        <v>0</v>
      </c>
      <c r="E75" s="80">
        <f>E43</f>
        <v>0</v>
      </c>
    </row>
    <row r="76" spans="2:5" ht="12.75">
      <c r="B76" s="102" t="s">
        <v>247</v>
      </c>
      <c r="C76" s="80">
        <f>C46</f>
        <v>77285736</v>
      </c>
      <c r="D76" s="80">
        <f>D46</f>
        <v>81062921.42</v>
      </c>
      <c r="E76" s="80">
        <f>E46</f>
        <v>81062921.42</v>
      </c>
    </row>
    <row r="77" spans="2:5" ht="12.75">
      <c r="B77" s="109"/>
      <c r="C77" s="103"/>
      <c r="D77" s="107"/>
      <c r="E77" s="107"/>
    </row>
    <row r="78" spans="2:5" ht="12.75">
      <c r="B78" s="109" t="s">
        <v>254</v>
      </c>
      <c r="C78" s="80">
        <f>C16</f>
        <v>11275880993</v>
      </c>
      <c r="D78" s="80">
        <f>D16</f>
        <v>12966962699.03</v>
      </c>
      <c r="E78" s="80">
        <f>E16</f>
        <v>12966718834</v>
      </c>
    </row>
    <row r="79" spans="2:5" ht="12.75">
      <c r="B79" s="109"/>
      <c r="C79" s="103"/>
      <c r="D79" s="103"/>
      <c r="E79" s="103"/>
    </row>
    <row r="80" spans="2:5" ht="12.75">
      <c r="B80" s="109" t="s">
        <v>230</v>
      </c>
      <c r="C80" s="111"/>
      <c r="D80" s="80">
        <f>D20</f>
        <v>657205839.12</v>
      </c>
      <c r="E80" s="80">
        <f>E20</f>
        <v>657205839.12</v>
      </c>
    </row>
    <row r="81" spans="2:5" ht="12.75">
      <c r="B81" s="109"/>
      <c r="C81" s="103"/>
      <c r="D81" s="103"/>
      <c r="E81" s="103"/>
    </row>
    <row r="82" spans="2:5" ht="12.75">
      <c r="B82" s="112" t="s">
        <v>255</v>
      </c>
      <c r="C82" s="78">
        <f>C72+C74-C78+C80</f>
        <v>0</v>
      </c>
      <c r="D82" s="78">
        <f>D72+D74-D78+D80</f>
        <v>620917413.4699985</v>
      </c>
      <c r="E82" s="78">
        <f>E72+E74-E78+E80</f>
        <v>621161278.4999992</v>
      </c>
    </row>
    <row r="83" spans="2:5" ht="12.75">
      <c r="B83" s="112"/>
      <c r="C83" s="115"/>
      <c r="D83" s="116"/>
      <c r="E83" s="116"/>
    </row>
    <row r="84" spans="2:5" ht="25.5">
      <c r="B84" s="117" t="s">
        <v>256</v>
      </c>
      <c r="C84" s="78">
        <f>C82-C74</f>
        <v>77285736</v>
      </c>
      <c r="D84" s="78">
        <f>D82-D74</f>
        <v>701980334.8899984</v>
      </c>
      <c r="E84" s="78">
        <f>E82-E74</f>
        <v>702224199.9199991</v>
      </c>
    </row>
    <row r="85" spans="2:5" ht="13.5" thickBot="1">
      <c r="B85" s="104"/>
      <c r="C85" s="105"/>
      <c r="D85" s="104"/>
      <c r="E85" s="104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paperSize="119" scale="68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19" customWidth="1"/>
    <col min="4" max="4" width="18.00390625" style="1" customWidth="1"/>
    <col min="5" max="5" width="14.7109375" style="119" customWidth="1"/>
    <col min="6" max="6" width="13.8515625" style="1" customWidth="1"/>
    <col min="7" max="7" width="14.8515625" style="1" customWidth="1"/>
    <col min="8" max="8" width="14.8515625" style="119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219" t="s">
        <v>257</v>
      </c>
      <c r="C3" s="220"/>
      <c r="D3" s="220"/>
      <c r="E3" s="220"/>
      <c r="F3" s="220"/>
      <c r="G3" s="220"/>
      <c r="H3" s="221"/>
    </row>
    <row r="4" spans="2:8" ht="12.75">
      <c r="B4" s="219" t="s">
        <v>125</v>
      </c>
      <c r="C4" s="220"/>
      <c r="D4" s="220"/>
      <c r="E4" s="220"/>
      <c r="F4" s="220"/>
      <c r="G4" s="220"/>
      <c r="H4" s="221"/>
    </row>
    <row r="5" spans="2:8" ht="13.5" thickBot="1">
      <c r="B5" s="222" t="s">
        <v>1</v>
      </c>
      <c r="C5" s="223"/>
      <c r="D5" s="223"/>
      <c r="E5" s="223"/>
      <c r="F5" s="223"/>
      <c r="G5" s="223"/>
      <c r="H5" s="224"/>
    </row>
    <row r="6" spans="2:8" ht="13.5" thickBot="1">
      <c r="B6" s="30"/>
      <c r="C6" s="238" t="s">
        <v>258</v>
      </c>
      <c r="D6" s="239"/>
      <c r="E6" s="239"/>
      <c r="F6" s="239"/>
      <c r="G6" s="240"/>
      <c r="H6" s="236" t="s">
        <v>259</v>
      </c>
    </row>
    <row r="7" spans="2:8" ht="12.75">
      <c r="B7" s="120" t="s">
        <v>234</v>
      </c>
      <c r="C7" s="236" t="s">
        <v>260</v>
      </c>
      <c r="D7" s="227" t="s">
        <v>261</v>
      </c>
      <c r="E7" s="236" t="s">
        <v>262</v>
      </c>
      <c r="F7" s="236" t="s">
        <v>217</v>
      </c>
      <c r="G7" s="236" t="s">
        <v>263</v>
      </c>
      <c r="H7" s="241"/>
    </row>
    <row r="8" spans="2:8" ht="13.5" thickBot="1">
      <c r="B8" s="121" t="s">
        <v>134</v>
      </c>
      <c r="C8" s="237"/>
      <c r="D8" s="228"/>
      <c r="E8" s="237"/>
      <c r="F8" s="237"/>
      <c r="G8" s="237"/>
      <c r="H8" s="237"/>
    </row>
    <row r="9" spans="2:8" ht="12.75">
      <c r="B9" s="101" t="s">
        <v>264</v>
      </c>
      <c r="C9" s="122"/>
      <c r="D9" s="123"/>
      <c r="E9" s="122"/>
      <c r="F9" s="123"/>
      <c r="G9" s="123"/>
      <c r="H9" s="122"/>
    </row>
    <row r="10" spans="2:8" ht="12.75">
      <c r="B10" s="109" t="s">
        <v>265</v>
      </c>
      <c r="C10" s="124">
        <v>675120911</v>
      </c>
      <c r="D10" s="124">
        <v>0</v>
      </c>
      <c r="E10" s="124">
        <f>C10+D10</f>
        <v>675120911</v>
      </c>
      <c r="F10" s="124">
        <v>769387447.38</v>
      </c>
      <c r="G10" s="124">
        <v>769387447.38</v>
      </c>
      <c r="H10" s="124">
        <f>G10-C10</f>
        <v>94266536.38</v>
      </c>
    </row>
    <row r="11" spans="2:8" ht="12.75">
      <c r="B11" s="109" t="s">
        <v>266</v>
      </c>
      <c r="C11" s="124">
        <v>0</v>
      </c>
      <c r="D11" s="124">
        <v>0</v>
      </c>
      <c r="E11" s="124">
        <f aca="true" t="shared" si="0" ref="E11:E40">C11+D11</f>
        <v>0</v>
      </c>
      <c r="F11" s="124">
        <v>0</v>
      </c>
      <c r="G11" s="124">
        <v>0</v>
      </c>
      <c r="H11" s="124">
        <f aca="true" t="shared" si="1" ref="H11:H16">G11-C11</f>
        <v>0</v>
      </c>
    </row>
    <row r="12" spans="2:8" ht="12.75">
      <c r="B12" s="109" t="s">
        <v>267</v>
      </c>
      <c r="C12" s="124">
        <v>0</v>
      </c>
      <c r="D12" s="124">
        <v>0</v>
      </c>
      <c r="E12" s="124">
        <f t="shared" si="0"/>
        <v>0</v>
      </c>
      <c r="F12" s="124">
        <v>0</v>
      </c>
      <c r="G12" s="124">
        <v>0</v>
      </c>
      <c r="H12" s="124">
        <f t="shared" si="1"/>
        <v>0</v>
      </c>
    </row>
    <row r="13" spans="2:8" ht="12.75">
      <c r="B13" s="109" t="s">
        <v>268</v>
      </c>
      <c r="C13" s="124">
        <v>235252402</v>
      </c>
      <c r="D13" s="124">
        <v>0</v>
      </c>
      <c r="E13" s="124">
        <f t="shared" si="0"/>
        <v>235252402</v>
      </c>
      <c r="F13" s="124">
        <v>263092325.14</v>
      </c>
      <c r="G13" s="124">
        <v>263092325.14</v>
      </c>
      <c r="H13" s="124">
        <f t="shared" si="1"/>
        <v>27839923.139999986</v>
      </c>
    </row>
    <row r="14" spans="2:8" ht="12.75">
      <c r="B14" s="109" t="s">
        <v>269</v>
      </c>
      <c r="C14" s="124">
        <v>17600513</v>
      </c>
      <c r="D14" s="124">
        <v>0</v>
      </c>
      <c r="E14" s="124">
        <f t="shared" si="0"/>
        <v>17600513</v>
      </c>
      <c r="F14" s="124">
        <v>54482080.24999999</v>
      </c>
      <c r="G14" s="124">
        <v>54482080.24999999</v>
      </c>
      <c r="H14" s="124">
        <f t="shared" si="1"/>
        <v>36881567.24999999</v>
      </c>
    </row>
    <row r="15" spans="2:8" ht="12.75">
      <c r="B15" s="109" t="s">
        <v>270</v>
      </c>
      <c r="C15" s="124">
        <v>129890000</v>
      </c>
      <c r="D15" s="124">
        <v>0</v>
      </c>
      <c r="E15" s="124">
        <f t="shared" si="0"/>
        <v>129890000</v>
      </c>
      <c r="F15" s="124">
        <v>381417484.57</v>
      </c>
      <c r="G15" s="124">
        <v>381417484.57</v>
      </c>
      <c r="H15" s="124">
        <f t="shared" si="1"/>
        <v>251527484.57</v>
      </c>
    </row>
    <row r="16" spans="2:8" ht="12.75">
      <c r="B16" s="109" t="s">
        <v>271</v>
      </c>
      <c r="C16" s="124">
        <v>112816000</v>
      </c>
      <c r="D16" s="124">
        <v>0</v>
      </c>
      <c r="E16" s="124">
        <f t="shared" si="0"/>
        <v>112816000</v>
      </c>
      <c r="F16" s="124">
        <v>50796664.28</v>
      </c>
      <c r="G16" s="124">
        <v>50796664.28</v>
      </c>
      <c r="H16" s="124">
        <f t="shared" si="1"/>
        <v>-62019335.72</v>
      </c>
    </row>
    <row r="17" spans="2:9" ht="25.5">
      <c r="B17" s="118" t="s">
        <v>272</v>
      </c>
      <c r="C17" s="124">
        <f aca="true" t="shared" si="2" ref="C17:H17">SUM(C18:C28)</f>
        <v>6873058740</v>
      </c>
      <c r="D17" s="124">
        <f t="shared" si="2"/>
        <v>0</v>
      </c>
      <c r="E17" s="124">
        <f t="shared" si="2"/>
        <v>6873058740</v>
      </c>
      <c r="F17" s="124">
        <f t="shared" si="2"/>
        <v>7461929423</v>
      </c>
      <c r="G17" s="124">
        <f>SUM(G18:G28)</f>
        <v>7461929423</v>
      </c>
      <c r="H17" s="124">
        <f t="shared" si="2"/>
        <v>588870683</v>
      </c>
      <c r="I17" s="125"/>
    </row>
    <row r="18" spans="2:8" ht="12.75">
      <c r="B18" s="126" t="s">
        <v>273</v>
      </c>
      <c r="C18" s="124">
        <v>5051000000</v>
      </c>
      <c r="D18" s="124">
        <v>0</v>
      </c>
      <c r="E18" s="124">
        <f t="shared" si="0"/>
        <v>5051000000</v>
      </c>
      <c r="F18" s="124">
        <v>5412802983</v>
      </c>
      <c r="G18" s="124">
        <v>5412802983</v>
      </c>
      <c r="H18" s="124">
        <f>G18-C18</f>
        <v>361802983</v>
      </c>
    </row>
    <row r="19" spans="2:8" ht="12.75">
      <c r="B19" s="126" t="s">
        <v>274</v>
      </c>
      <c r="C19" s="124">
        <v>466000000</v>
      </c>
      <c r="D19" s="124">
        <v>0</v>
      </c>
      <c r="E19" s="124">
        <f t="shared" si="0"/>
        <v>466000000</v>
      </c>
      <c r="F19" s="124">
        <v>472815241</v>
      </c>
      <c r="G19" s="124">
        <v>472815241</v>
      </c>
      <c r="H19" s="124">
        <f aca="true" t="shared" si="3" ref="H19:H39">G19-C19</f>
        <v>6815241</v>
      </c>
    </row>
    <row r="20" spans="2:8" ht="12.75">
      <c r="B20" s="126" t="s">
        <v>275</v>
      </c>
      <c r="C20" s="124">
        <v>285000000</v>
      </c>
      <c r="D20" s="124">
        <v>0</v>
      </c>
      <c r="E20" s="124">
        <f t="shared" si="0"/>
        <v>285000000</v>
      </c>
      <c r="F20" s="124">
        <v>279596832</v>
      </c>
      <c r="G20" s="124">
        <v>279596832</v>
      </c>
      <c r="H20" s="124">
        <f t="shared" si="3"/>
        <v>-5403168</v>
      </c>
    </row>
    <row r="21" spans="2:8" ht="12.75">
      <c r="B21" s="126" t="s">
        <v>276</v>
      </c>
      <c r="C21" s="124">
        <v>411000000</v>
      </c>
      <c r="D21" s="124">
        <v>0</v>
      </c>
      <c r="E21" s="124">
        <f t="shared" si="0"/>
        <v>411000000</v>
      </c>
      <c r="F21" s="124">
        <v>357537500</v>
      </c>
      <c r="G21" s="124">
        <v>357537500</v>
      </c>
      <c r="H21" s="124">
        <f t="shared" si="3"/>
        <v>-53462500</v>
      </c>
    </row>
    <row r="22" spans="2:8" ht="12.75">
      <c r="B22" s="126" t="s">
        <v>277</v>
      </c>
      <c r="C22" s="124">
        <v>0</v>
      </c>
      <c r="D22" s="124">
        <v>0</v>
      </c>
      <c r="E22" s="124">
        <f t="shared" si="0"/>
        <v>0</v>
      </c>
      <c r="F22" s="124">
        <v>0</v>
      </c>
      <c r="G22" s="124">
        <v>0</v>
      </c>
      <c r="H22" s="124">
        <f t="shared" si="3"/>
        <v>0</v>
      </c>
    </row>
    <row r="23" spans="2:8" ht="12.75">
      <c r="B23" s="127" t="s">
        <v>278</v>
      </c>
      <c r="C23" s="124">
        <v>92000000</v>
      </c>
      <c r="D23" s="124">
        <v>0</v>
      </c>
      <c r="E23" s="124">
        <f t="shared" si="0"/>
        <v>92000000</v>
      </c>
      <c r="F23" s="124">
        <v>91282312</v>
      </c>
      <c r="G23" s="124">
        <v>91282312</v>
      </c>
      <c r="H23" s="124">
        <f t="shared" si="3"/>
        <v>-717688</v>
      </c>
    </row>
    <row r="24" spans="2:8" ht="12.75">
      <c r="B24" s="127" t="s">
        <v>279</v>
      </c>
      <c r="C24" s="124">
        <v>0</v>
      </c>
      <c r="D24" s="124">
        <v>0</v>
      </c>
      <c r="E24" s="124">
        <f t="shared" si="0"/>
        <v>0</v>
      </c>
      <c r="F24" s="124">
        <v>0</v>
      </c>
      <c r="G24" s="124">
        <v>0</v>
      </c>
      <c r="H24" s="124">
        <f t="shared" si="3"/>
        <v>0</v>
      </c>
    </row>
    <row r="25" spans="2:8" ht="12.75">
      <c r="B25" s="126" t="s">
        <v>280</v>
      </c>
      <c r="C25" s="124">
        <v>0</v>
      </c>
      <c r="D25" s="124">
        <v>0</v>
      </c>
      <c r="E25" s="124">
        <f t="shared" si="0"/>
        <v>0</v>
      </c>
      <c r="F25" s="124">
        <v>0</v>
      </c>
      <c r="G25" s="124">
        <v>0</v>
      </c>
      <c r="H25" s="124">
        <f t="shared" si="3"/>
        <v>0</v>
      </c>
    </row>
    <row r="26" spans="2:8" ht="12.75">
      <c r="B26" s="126" t="s">
        <v>281</v>
      </c>
      <c r="C26" s="124">
        <v>214058740</v>
      </c>
      <c r="D26" s="124">
        <v>0</v>
      </c>
      <c r="E26" s="124">
        <f t="shared" si="0"/>
        <v>214058740</v>
      </c>
      <c r="F26" s="124">
        <v>224568829</v>
      </c>
      <c r="G26" s="124">
        <v>224568829</v>
      </c>
      <c r="H26" s="124">
        <f t="shared" si="3"/>
        <v>10510089</v>
      </c>
    </row>
    <row r="27" spans="2:8" ht="12.75">
      <c r="B27" s="126" t="s">
        <v>282</v>
      </c>
      <c r="C27" s="124">
        <v>354000000</v>
      </c>
      <c r="D27" s="124">
        <v>0</v>
      </c>
      <c r="E27" s="124">
        <f t="shared" si="0"/>
        <v>354000000</v>
      </c>
      <c r="F27" s="124">
        <v>623325726</v>
      </c>
      <c r="G27" s="124">
        <v>623325726</v>
      </c>
      <c r="H27" s="124">
        <f t="shared" si="3"/>
        <v>269325726</v>
      </c>
    </row>
    <row r="28" spans="2:8" ht="25.5">
      <c r="B28" s="127" t="s">
        <v>283</v>
      </c>
      <c r="C28" s="124">
        <v>0</v>
      </c>
      <c r="D28" s="124">
        <v>0</v>
      </c>
      <c r="E28" s="124">
        <f t="shared" si="0"/>
        <v>0</v>
      </c>
      <c r="F28" s="124">
        <v>0</v>
      </c>
      <c r="G28" s="124">
        <v>0</v>
      </c>
      <c r="H28" s="124">
        <f t="shared" si="3"/>
        <v>0</v>
      </c>
    </row>
    <row r="29" spans="2:8" ht="25.5">
      <c r="B29" s="118" t="s">
        <v>284</v>
      </c>
      <c r="C29" s="124">
        <f aca="true" t="shared" si="4" ref="C29:H29">SUM(C30:C34)</f>
        <v>248217301</v>
      </c>
      <c r="D29" s="124">
        <f t="shared" si="4"/>
        <v>0</v>
      </c>
      <c r="E29" s="124">
        <f t="shared" si="4"/>
        <v>248217301</v>
      </c>
      <c r="F29" s="124">
        <f t="shared" si="4"/>
        <v>327377165.17</v>
      </c>
      <c r="G29" s="124">
        <f t="shared" si="4"/>
        <v>327377165.17</v>
      </c>
      <c r="H29" s="124">
        <f t="shared" si="4"/>
        <v>79159864.17000002</v>
      </c>
    </row>
    <row r="30" spans="2:8" ht="12.75">
      <c r="B30" s="126" t="s">
        <v>285</v>
      </c>
      <c r="C30" s="124">
        <v>0</v>
      </c>
      <c r="D30" s="124">
        <v>0</v>
      </c>
      <c r="E30" s="124">
        <f t="shared" si="0"/>
        <v>0</v>
      </c>
      <c r="F30" s="124">
        <v>17109.5</v>
      </c>
      <c r="G30" s="124">
        <v>17109.5</v>
      </c>
      <c r="H30" s="124">
        <f t="shared" si="3"/>
        <v>17109.5</v>
      </c>
    </row>
    <row r="31" spans="2:8" ht="12.75">
      <c r="B31" s="126" t="s">
        <v>286</v>
      </c>
      <c r="C31" s="124">
        <v>248217301</v>
      </c>
      <c r="D31" s="124">
        <v>0</v>
      </c>
      <c r="E31" s="124">
        <f t="shared" si="0"/>
        <v>248217301</v>
      </c>
      <c r="F31" s="124">
        <v>9216048</v>
      </c>
      <c r="G31" s="124">
        <v>9216048</v>
      </c>
      <c r="H31" s="124">
        <f t="shared" si="3"/>
        <v>-239001253</v>
      </c>
    </row>
    <row r="32" spans="2:8" ht="12.75">
      <c r="B32" s="126" t="s">
        <v>287</v>
      </c>
      <c r="C32" s="124">
        <v>0</v>
      </c>
      <c r="D32" s="124">
        <v>0</v>
      </c>
      <c r="E32" s="124">
        <f t="shared" si="0"/>
        <v>0</v>
      </c>
      <c r="F32" s="124">
        <v>34942458.2</v>
      </c>
      <c r="G32" s="124">
        <v>34942458.2</v>
      </c>
      <c r="H32" s="124">
        <f t="shared" si="3"/>
        <v>34942458.2</v>
      </c>
    </row>
    <row r="33" spans="2:8" ht="25.5">
      <c r="B33" s="127" t="s">
        <v>288</v>
      </c>
      <c r="C33" s="124">
        <v>0</v>
      </c>
      <c r="D33" s="124">
        <v>0</v>
      </c>
      <c r="E33" s="124">
        <f t="shared" si="0"/>
        <v>0</v>
      </c>
      <c r="F33" s="124">
        <v>17016904</v>
      </c>
      <c r="G33" s="124">
        <v>17016904</v>
      </c>
      <c r="H33" s="124">
        <f t="shared" si="3"/>
        <v>17016904</v>
      </c>
    </row>
    <row r="34" spans="2:9" ht="12.75">
      <c r="B34" s="126" t="s">
        <v>289</v>
      </c>
      <c r="C34" s="124">
        <v>0</v>
      </c>
      <c r="D34" s="124">
        <v>0</v>
      </c>
      <c r="E34" s="124">
        <f t="shared" si="0"/>
        <v>0</v>
      </c>
      <c r="F34" s="124">
        <v>266184645.47000003</v>
      </c>
      <c r="G34" s="124">
        <v>266184645.47000003</v>
      </c>
      <c r="H34" s="124">
        <f t="shared" si="3"/>
        <v>266184645.47000003</v>
      </c>
      <c r="I34" s="125"/>
    </row>
    <row r="35" spans="2:8" ht="12.75">
      <c r="B35" s="109" t="s">
        <v>290</v>
      </c>
      <c r="C35" s="124">
        <v>0</v>
      </c>
      <c r="D35" s="124">
        <v>0</v>
      </c>
      <c r="E35" s="124">
        <f t="shared" si="0"/>
        <v>0</v>
      </c>
      <c r="F35" s="124">
        <v>0</v>
      </c>
      <c r="G35" s="124">
        <v>0</v>
      </c>
      <c r="H35" s="124">
        <f t="shared" si="3"/>
        <v>0</v>
      </c>
    </row>
    <row r="36" spans="2:8" ht="12.75">
      <c r="B36" s="109" t="s">
        <v>291</v>
      </c>
      <c r="C36" s="124">
        <f aca="true" t="shared" si="5" ref="C36:H36">C37</f>
        <v>0</v>
      </c>
      <c r="D36" s="124">
        <f t="shared" si="5"/>
        <v>0</v>
      </c>
      <c r="E36" s="124">
        <f t="shared" si="5"/>
        <v>0</v>
      </c>
      <c r="F36" s="124">
        <f t="shared" si="5"/>
        <v>0</v>
      </c>
      <c r="G36" s="124">
        <f t="shared" si="5"/>
        <v>0</v>
      </c>
      <c r="H36" s="124">
        <f t="shared" si="5"/>
        <v>0</v>
      </c>
    </row>
    <row r="37" spans="2:8" ht="12.75">
      <c r="B37" s="126" t="s">
        <v>292</v>
      </c>
      <c r="C37" s="124">
        <v>0</v>
      </c>
      <c r="D37" s="124">
        <v>0</v>
      </c>
      <c r="E37" s="124">
        <f t="shared" si="0"/>
        <v>0</v>
      </c>
      <c r="F37" s="124">
        <v>0</v>
      </c>
      <c r="G37" s="124">
        <v>0</v>
      </c>
      <c r="H37" s="124">
        <f t="shared" si="3"/>
        <v>0</v>
      </c>
    </row>
    <row r="38" spans="2:8" ht="12.75">
      <c r="B38" s="109" t="s">
        <v>293</v>
      </c>
      <c r="C38" s="124">
        <f aca="true" t="shared" si="6" ref="C38:H38">C39+C40</f>
        <v>0</v>
      </c>
      <c r="D38" s="124">
        <f t="shared" si="6"/>
        <v>0</v>
      </c>
      <c r="E38" s="124">
        <f t="shared" si="6"/>
        <v>0</v>
      </c>
      <c r="F38" s="124">
        <f t="shared" si="6"/>
        <v>0</v>
      </c>
      <c r="G38" s="124">
        <f t="shared" si="6"/>
        <v>0</v>
      </c>
      <c r="H38" s="124">
        <f t="shared" si="6"/>
        <v>0</v>
      </c>
    </row>
    <row r="39" spans="2:8" ht="12.75">
      <c r="B39" s="126" t="s">
        <v>294</v>
      </c>
      <c r="C39" s="124">
        <v>0</v>
      </c>
      <c r="D39" s="124">
        <v>0</v>
      </c>
      <c r="E39" s="124">
        <f t="shared" si="0"/>
        <v>0</v>
      </c>
      <c r="F39" s="124">
        <v>0</v>
      </c>
      <c r="G39" s="124">
        <v>0</v>
      </c>
      <c r="H39" s="124">
        <f t="shared" si="3"/>
        <v>0</v>
      </c>
    </row>
    <row r="40" spans="2:8" ht="12.75">
      <c r="B40" s="126" t="s">
        <v>295</v>
      </c>
      <c r="C40" s="124">
        <v>0</v>
      </c>
      <c r="D40" s="124">
        <v>0</v>
      </c>
      <c r="E40" s="124">
        <f t="shared" si="0"/>
        <v>0</v>
      </c>
      <c r="F40" s="124">
        <v>0</v>
      </c>
      <c r="G40" s="124">
        <v>0</v>
      </c>
      <c r="H40" s="124">
        <f>G40-C40</f>
        <v>0</v>
      </c>
    </row>
    <row r="41" spans="2:8" ht="12.75">
      <c r="B41" s="128"/>
      <c r="C41" s="124"/>
      <c r="D41" s="129"/>
      <c r="E41" s="124"/>
      <c r="F41" s="129"/>
      <c r="G41" s="129"/>
      <c r="H41" s="124"/>
    </row>
    <row r="42" spans="2:8" ht="25.5">
      <c r="B42" s="77" t="s">
        <v>296</v>
      </c>
      <c r="C42" s="130">
        <f aca="true" t="shared" si="7" ref="C42:H42">C10+C11+C12+C13+C14+C15+C16+C17+C29+C35+C36+C38</f>
        <v>8291955867</v>
      </c>
      <c r="D42" s="130">
        <f t="shared" si="7"/>
        <v>0</v>
      </c>
      <c r="E42" s="130">
        <f t="shared" si="7"/>
        <v>8291955867</v>
      </c>
      <c r="F42" s="130">
        <f t="shared" si="7"/>
        <v>9308482589.789999</v>
      </c>
      <c r="G42" s="130">
        <f t="shared" si="7"/>
        <v>9308482589.789999</v>
      </c>
      <c r="H42" s="130">
        <f t="shared" si="7"/>
        <v>1016526722.79</v>
      </c>
    </row>
    <row r="43" spans="2:8" ht="12.75">
      <c r="B43" s="106"/>
      <c r="C43" s="124"/>
      <c r="D43" s="107"/>
      <c r="E43" s="131"/>
      <c r="F43" s="107"/>
      <c r="G43" s="107"/>
      <c r="H43" s="131"/>
    </row>
    <row r="44" spans="2:8" ht="25.5">
      <c r="B44" s="77" t="s">
        <v>297</v>
      </c>
      <c r="C44" s="132"/>
      <c r="D44" s="133"/>
      <c r="E44" s="132"/>
      <c r="F44" s="133"/>
      <c r="G44" s="133"/>
      <c r="H44" s="124"/>
    </row>
    <row r="45" spans="2:8" ht="12.75">
      <c r="B45" s="128"/>
      <c r="C45" s="124"/>
      <c r="D45" s="134"/>
      <c r="E45" s="124"/>
      <c r="F45" s="134"/>
      <c r="G45" s="134"/>
      <c r="H45" s="124"/>
    </row>
    <row r="46" spans="2:8" ht="12.75">
      <c r="B46" s="101" t="s">
        <v>298</v>
      </c>
      <c r="C46" s="124"/>
      <c r="D46" s="129"/>
      <c r="E46" s="124"/>
      <c r="F46" s="129"/>
      <c r="G46" s="129"/>
      <c r="H46" s="124"/>
    </row>
    <row r="47" spans="2:8" ht="12.75">
      <c r="B47" s="109" t="s">
        <v>299</v>
      </c>
      <c r="C47" s="124">
        <f aca="true" t="shared" si="8" ref="C47:H47">SUM(C48:C55)</f>
        <v>8928022841</v>
      </c>
      <c r="D47" s="124">
        <f t="shared" si="8"/>
        <v>0</v>
      </c>
      <c r="E47" s="124">
        <f t="shared" si="8"/>
        <v>8928022841</v>
      </c>
      <c r="F47" s="124">
        <f t="shared" si="8"/>
        <v>8934871576.48</v>
      </c>
      <c r="G47" s="124">
        <f>SUM(G48:G55)</f>
        <v>8934871576.48</v>
      </c>
      <c r="H47" s="124">
        <f t="shared" si="8"/>
        <v>6848735.479999617</v>
      </c>
    </row>
    <row r="48" spans="2:8" ht="25.5">
      <c r="B48" s="127" t="s">
        <v>300</v>
      </c>
      <c r="C48" s="124">
        <v>4925000000</v>
      </c>
      <c r="D48" s="124">
        <v>0</v>
      </c>
      <c r="E48" s="124">
        <f aca="true" t="shared" si="9" ref="E48:E65">C48+D48</f>
        <v>4925000000</v>
      </c>
      <c r="F48" s="124">
        <v>4967498095.53</v>
      </c>
      <c r="G48" s="124">
        <v>4967498095.53</v>
      </c>
      <c r="H48" s="124">
        <f>G48-C48</f>
        <v>42498095.52999973</v>
      </c>
    </row>
    <row r="49" spans="2:8" ht="27.75" customHeight="1">
      <c r="B49" s="127" t="s">
        <v>301</v>
      </c>
      <c r="C49" s="124">
        <v>1539000000</v>
      </c>
      <c r="D49" s="124">
        <v>0</v>
      </c>
      <c r="E49" s="124">
        <f t="shared" si="9"/>
        <v>1539000000</v>
      </c>
      <c r="F49" s="124">
        <v>1603508741.62</v>
      </c>
      <c r="G49" s="124">
        <v>1603508741.62</v>
      </c>
      <c r="H49" s="124">
        <f aca="true" t="shared" si="10" ref="H49:H65">G49-C49</f>
        <v>64508741.619999886</v>
      </c>
    </row>
    <row r="50" spans="2:8" ht="27.75" customHeight="1">
      <c r="B50" s="127" t="s">
        <v>302</v>
      </c>
      <c r="C50" s="124">
        <v>665930548</v>
      </c>
      <c r="D50" s="124">
        <v>0</v>
      </c>
      <c r="E50" s="124">
        <f t="shared" si="9"/>
        <v>665930548</v>
      </c>
      <c r="F50" s="124">
        <v>671574578</v>
      </c>
      <c r="G50" s="124">
        <v>671574578</v>
      </c>
      <c r="H50" s="124">
        <f t="shared" si="10"/>
        <v>5644030</v>
      </c>
    </row>
    <row r="51" spans="2:8" ht="38.25">
      <c r="B51" s="127" t="s">
        <v>303</v>
      </c>
      <c r="C51" s="124">
        <v>683000000</v>
      </c>
      <c r="D51" s="124">
        <v>0</v>
      </c>
      <c r="E51" s="124">
        <f t="shared" si="9"/>
        <v>683000000</v>
      </c>
      <c r="F51" s="124">
        <v>687672301</v>
      </c>
      <c r="G51" s="124">
        <v>687672301</v>
      </c>
      <c r="H51" s="124">
        <f t="shared" si="10"/>
        <v>4672301</v>
      </c>
    </row>
    <row r="52" spans="2:8" ht="12.75">
      <c r="B52" s="127" t="s">
        <v>304</v>
      </c>
      <c r="C52" s="124">
        <v>443870605</v>
      </c>
      <c r="D52" s="124">
        <v>0</v>
      </c>
      <c r="E52" s="124">
        <f t="shared" si="9"/>
        <v>443870605</v>
      </c>
      <c r="F52" s="124">
        <v>328563666</v>
      </c>
      <c r="G52" s="124">
        <v>328563666</v>
      </c>
      <c r="H52" s="124">
        <f t="shared" si="10"/>
        <v>-115306939</v>
      </c>
    </row>
    <row r="53" spans="2:8" ht="25.5">
      <c r="B53" s="127" t="s">
        <v>305</v>
      </c>
      <c r="C53" s="124">
        <v>100829476</v>
      </c>
      <c r="D53" s="124">
        <v>0</v>
      </c>
      <c r="E53" s="124">
        <f t="shared" si="9"/>
        <v>100829476</v>
      </c>
      <c r="F53" s="124">
        <v>102933690.33</v>
      </c>
      <c r="G53" s="124">
        <v>102933690.33</v>
      </c>
      <c r="H53" s="124">
        <f t="shared" si="10"/>
        <v>2104214.329999998</v>
      </c>
    </row>
    <row r="54" spans="2:8" ht="25.5">
      <c r="B54" s="127" t="s">
        <v>306</v>
      </c>
      <c r="C54" s="124">
        <v>120392212</v>
      </c>
      <c r="D54" s="124">
        <v>0</v>
      </c>
      <c r="E54" s="124">
        <f t="shared" si="9"/>
        <v>120392212</v>
      </c>
      <c r="F54" s="124">
        <v>124865392</v>
      </c>
      <c r="G54" s="124">
        <v>124865392</v>
      </c>
      <c r="H54" s="124">
        <f t="shared" si="10"/>
        <v>4473180</v>
      </c>
    </row>
    <row r="55" spans="2:8" ht="25.5">
      <c r="B55" s="127" t="s">
        <v>307</v>
      </c>
      <c r="C55" s="124">
        <v>450000000</v>
      </c>
      <c r="D55" s="124">
        <v>0</v>
      </c>
      <c r="E55" s="124">
        <f t="shared" si="9"/>
        <v>450000000</v>
      </c>
      <c r="F55" s="124">
        <v>448255112</v>
      </c>
      <c r="G55" s="124">
        <v>448255112</v>
      </c>
      <c r="H55" s="124">
        <f t="shared" si="10"/>
        <v>-1744888</v>
      </c>
    </row>
    <row r="56" spans="2:8" ht="12.75">
      <c r="B56" s="118" t="s">
        <v>308</v>
      </c>
      <c r="C56" s="124">
        <f aca="true" t="shared" si="11" ref="C56:H56">SUM(C57:C60)</f>
        <v>2425143888</v>
      </c>
      <c r="D56" s="124">
        <f t="shared" si="11"/>
        <v>0</v>
      </c>
      <c r="E56" s="124">
        <f t="shared" si="11"/>
        <v>2425143888</v>
      </c>
      <c r="F56" s="124">
        <f t="shared" si="11"/>
        <v>4076865618.32</v>
      </c>
      <c r="G56" s="124">
        <f t="shared" si="11"/>
        <v>4076865618.32</v>
      </c>
      <c r="H56" s="124">
        <f t="shared" si="11"/>
        <v>1651721730.3200002</v>
      </c>
    </row>
    <row r="57" spans="2:8" ht="12.75">
      <c r="B57" s="127" t="s">
        <v>309</v>
      </c>
      <c r="C57" s="124">
        <v>0</v>
      </c>
      <c r="D57" s="124">
        <v>0</v>
      </c>
      <c r="E57" s="124">
        <f t="shared" si="9"/>
        <v>0</v>
      </c>
      <c r="F57" s="124">
        <v>0</v>
      </c>
      <c r="G57" s="124">
        <v>0</v>
      </c>
      <c r="H57" s="124">
        <f t="shared" si="10"/>
        <v>0</v>
      </c>
    </row>
    <row r="58" spans="2:8" ht="12.75">
      <c r="B58" s="127" t="s">
        <v>310</v>
      </c>
      <c r="C58" s="124">
        <v>0</v>
      </c>
      <c r="D58" s="124">
        <v>0</v>
      </c>
      <c r="E58" s="124">
        <f t="shared" si="9"/>
        <v>0</v>
      </c>
      <c r="F58" s="124">
        <v>0</v>
      </c>
      <c r="G58" s="124">
        <v>0</v>
      </c>
      <c r="H58" s="124">
        <f t="shared" si="10"/>
        <v>0</v>
      </c>
    </row>
    <row r="59" spans="2:8" ht="12.75">
      <c r="B59" s="127" t="s">
        <v>311</v>
      </c>
      <c r="C59" s="124">
        <v>0</v>
      </c>
      <c r="D59" s="124">
        <v>0</v>
      </c>
      <c r="E59" s="124">
        <f t="shared" si="9"/>
        <v>0</v>
      </c>
      <c r="F59" s="124">
        <v>0</v>
      </c>
      <c r="G59" s="124">
        <v>0</v>
      </c>
      <c r="H59" s="124">
        <f t="shared" si="10"/>
        <v>0</v>
      </c>
    </row>
    <row r="60" spans="2:8" ht="12.75">
      <c r="B60" s="127" t="s">
        <v>312</v>
      </c>
      <c r="C60" s="124">
        <v>2425143888</v>
      </c>
      <c r="D60" s="124">
        <v>0</v>
      </c>
      <c r="E60" s="124">
        <f t="shared" si="9"/>
        <v>2425143888</v>
      </c>
      <c r="F60" s="124">
        <v>4076865618.32</v>
      </c>
      <c r="G60" s="124">
        <v>4076865618.32</v>
      </c>
      <c r="H60" s="124">
        <f>G60-C60</f>
        <v>1651721730.3200002</v>
      </c>
    </row>
    <row r="61" spans="2:8" ht="12.75">
      <c r="B61" s="118" t="s">
        <v>313</v>
      </c>
      <c r="C61" s="124">
        <f aca="true" t="shared" si="12" ref="C61:H61">C62+C63</f>
        <v>0</v>
      </c>
      <c r="D61" s="124">
        <f t="shared" si="12"/>
        <v>0</v>
      </c>
      <c r="E61" s="124">
        <f t="shared" si="12"/>
        <v>0</v>
      </c>
      <c r="F61" s="124">
        <f t="shared" si="12"/>
        <v>0</v>
      </c>
      <c r="G61" s="124">
        <f t="shared" si="12"/>
        <v>0</v>
      </c>
      <c r="H61" s="124">
        <f t="shared" si="12"/>
        <v>0</v>
      </c>
    </row>
    <row r="62" spans="2:8" ht="25.5">
      <c r="B62" s="127" t="s">
        <v>314</v>
      </c>
      <c r="C62" s="124">
        <v>0</v>
      </c>
      <c r="D62" s="124">
        <v>0</v>
      </c>
      <c r="E62" s="124">
        <f t="shared" si="9"/>
        <v>0</v>
      </c>
      <c r="F62" s="124">
        <v>0</v>
      </c>
      <c r="G62" s="124">
        <v>0</v>
      </c>
      <c r="H62" s="124">
        <f t="shared" si="10"/>
        <v>0</v>
      </c>
    </row>
    <row r="63" spans="2:8" ht="12.75">
      <c r="B63" s="127" t="s">
        <v>315</v>
      </c>
      <c r="C63" s="124">
        <v>0</v>
      </c>
      <c r="D63" s="124">
        <v>0</v>
      </c>
      <c r="E63" s="124">
        <f t="shared" si="9"/>
        <v>0</v>
      </c>
      <c r="F63" s="124">
        <v>0</v>
      </c>
      <c r="G63" s="124">
        <v>0</v>
      </c>
      <c r="H63" s="124">
        <f t="shared" si="10"/>
        <v>0</v>
      </c>
    </row>
    <row r="64" spans="2:8" ht="25.5">
      <c r="B64" s="118" t="s">
        <v>316</v>
      </c>
      <c r="C64" s="124">
        <v>0</v>
      </c>
      <c r="D64" s="124">
        <v>0</v>
      </c>
      <c r="E64" s="124">
        <f t="shared" si="9"/>
        <v>0</v>
      </c>
      <c r="F64" s="124">
        <v>0</v>
      </c>
      <c r="G64" s="124">
        <v>0</v>
      </c>
      <c r="H64" s="124">
        <f t="shared" si="10"/>
        <v>0</v>
      </c>
    </row>
    <row r="65" spans="2:8" ht="13.5" thickBot="1">
      <c r="B65" s="135" t="s">
        <v>317</v>
      </c>
      <c r="C65" s="136">
        <v>0</v>
      </c>
      <c r="D65" s="137">
        <v>0</v>
      </c>
      <c r="E65" s="137">
        <f t="shared" si="9"/>
        <v>0</v>
      </c>
      <c r="F65" s="137">
        <v>0</v>
      </c>
      <c r="G65" s="137">
        <v>0</v>
      </c>
      <c r="H65" s="137">
        <f t="shared" si="10"/>
        <v>0</v>
      </c>
    </row>
    <row r="66" spans="2:8" ht="25.5">
      <c r="B66" s="77" t="s">
        <v>318</v>
      </c>
      <c r="C66" s="130">
        <f aca="true" t="shared" si="13" ref="C66:H66">C47+C56+C61+C64+C65</f>
        <v>11353166729</v>
      </c>
      <c r="D66" s="130">
        <f t="shared" si="13"/>
        <v>0</v>
      </c>
      <c r="E66" s="130">
        <f t="shared" si="13"/>
        <v>11353166729</v>
      </c>
      <c r="F66" s="130">
        <f t="shared" si="13"/>
        <v>13011737194.8</v>
      </c>
      <c r="G66" s="130">
        <f t="shared" si="13"/>
        <v>13011737194.8</v>
      </c>
      <c r="H66" s="130">
        <f t="shared" si="13"/>
        <v>1658570465.7999997</v>
      </c>
    </row>
    <row r="67" spans="2:8" ht="12.75">
      <c r="B67" s="138"/>
      <c r="C67" s="124"/>
      <c r="D67" s="134"/>
      <c r="E67" s="124"/>
      <c r="F67" s="134"/>
      <c r="G67" s="134"/>
      <c r="H67" s="124"/>
    </row>
    <row r="68" spans="2:8" ht="12.75">
      <c r="B68" s="77" t="s">
        <v>319</v>
      </c>
      <c r="C68" s="130">
        <f aca="true" t="shared" si="14" ref="C68:H68">C69</f>
        <v>0</v>
      </c>
      <c r="D68" s="130">
        <f t="shared" si="14"/>
        <v>0</v>
      </c>
      <c r="E68" s="130">
        <f t="shared" si="14"/>
        <v>0</v>
      </c>
      <c r="F68" s="130">
        <f t="shared" si="14"/>
        <v>0</v>
      </c>
      <c r="G68" s="130">
        <f t="shared" si="14"/>
        <v>0</v>
      </c>
      <c r="H68" s="130">
        <f t="shared" si="14"/>
        <v>0</v>
      </c>
    </row>
    <row r="69" spans="2:8" ht="12.75">
      <c r="B69" s="138" t="s">
        <v>320</v>
      </c>
      <c r="C69" s="124">
        <v>0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</row>
    <row r="70" spans="2:8" ht="12.75">
      <c r="B70" s="138"/>
      <c r="C70" s="124"/>
      <c r="D70" s="129"/>
      <c r="E70" s="124"/>
      <c r="F70" s="129"/>
      <c r="G70" s="129"/>
      <c r="H70" s="124"/>
    </row>
    <row r="71" spans="2:8" ht="12.75">
      <c r="B71" s="77" t="s">
        <v>321</v>
      </c>
      <c r="C71" s="130">
        <f aca="true" t="shared" si="15" ref="C71:H71">C42+C66+C68</f>
        <v>19645122596</v>
      </c>
      <c r="D71" s="130">
        <f t="shared" si="15"/>
        <v>0</v>
      </c>
      <c r="E71" s="130">
        <f t="shared" si="15"/>
        <v>19645122596</v>
      </c>
      <c r="F71" s="130">
        <f t="shared" si="15"/>
        <v>22320219784.589996</v>
      </c>
      <c r="G71" s="130">
        <f t="shared" si="15"/>
        <v>22320219784.589996</v>
      </c>
      <c r="H71" s="130">
        <f t="shared" si="15"/>
        <v>2675097188.5899997</v>
      </c>
    </row>
    <row r="72" spans="2:8" ht="12.75">
      <c r="B72" s="138"/>
      <c r="C72" s="124"/>
      <c r="D72" s="129"/>
      <c r="E72" s="124"/>
      <c r="F72" s="129"/>
      <c r="G72" s="129"/>
      <c r="H72" s="124"/>
    </row>
    <row r="73" spans="2:8" ht="12.75">
      <c r="B73" s="77" t="s">
        <v>322</v>
      </c>
      <c r="C73" s="124"/>
      <c r="D73" s="129"/>
      <c r="E73" s="124"/>
      <c r="F73" s="129"/>
      <c r="G73" s="129"/>
      <c r="H73" s="124"/>
    </row>
    <row r="74" spans="2:8" ht="25.5">
      <c r="B74" s="138" t="s">
        <v>323</v>
      </c>
      <c r="C74" s="124">
        <v>0</v>
      </c>
      <c r="D74" s="124">
        <v>0</v>
      </c>
      <c r="E74" s="124">
        <f>C74+D74</f>
        <v>0</v>
      </c>
      <c r="F74" s="124">
        <v>0</v>
      </c>
      <c r="G74" s="124">
        <v>0</v>
      </c>
      <c r="H74" s="124">
        <v>0</v>
      </c>
    </row>
    <row r="75" spans="2:8" ht="25.5">
      <c r="B75" s="138" t="s">
        <v>324</v>
      </c>
      <c r="C75" s="124">
        <v>0</v>
      </c>
      <c r="D75" s="124">
        <v>0</v>
      </c>
      <c r="E75" s="124">
        <f>C75+D75</f>
        <v>0</v>
      </c>
      <c r="F75" s="124">
        <v>0</v>
      </c>
      <c r="G75" s="124">
        <v>0</v>
      </c>
      <c r="H75" s="124">
        <v>0</v>
      </c>
    </row>
    <row r="76" spans="2:8" ht="12.75">
      <c r="B76" s="77" t="s">
        <v>325</v>
      </c>
      <c r="C76" s="130">
        <f aca="true" t="shared" si="16" ref="C76:H76">SUM(C74:C75)</f>
        <v>0</v>
      </c>
      <c r="D76" s="130">
        <f t="shared" si="16"/>
        <v>0</v>
      </c>
      <c r="E76" s="130">
        <f t="shared" si="16"/>
        <v>0</v>
      </c>
      <c r="F76" s="130">
        <f t="shared" si="16"/>
        <v>0</v>
      </c>
      <c r="G76" s="130">
        <f t="shared" si="16"/>
        <v>0</v>
      </c>
      <c r="H76" s="130">
        <f t="shared" si="16"/>
        <v>0</v>
      </c>
    </row>
    <row r="77" spans="2:8" ht="13.5" thickBot="1">
      <c r="B77" s="139"/>
      <c r="C77" s="140"/>
      <c r="D77" s="141"/>
      <c r="E77" s="140"/>
      <c r="F77" s="141"/>
      <c r="G77" s="141"/>
      <c r="H77" s="140"/>
    </row>
    <row r="80" ht="12.75">
      <c r="C80" s="142"/>
    </row>
  </sheetData>
  <sheetProtection/>
  <mergeCells count="11"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  <mergeCell ref="D7:D8"/>
  </mergeCells>
  <printOptions/>
  <pageMargins left="0.1968503937007874" right="0.1968503937007874" top="0.7874015748031497" bottom="0.5905511811023623" header="0.31496062992125984" footer="0.31496062992125984"/>
  <pageSetup fitToHeight="0" horizontalDpi="600" verticalDpi="600" orientation="portrait" scale="70" r:id="rId1"/>
  <ignoredErrors>
    <ignoredError sqref="E17 H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02"/>
      <c r="D2" s="202"/>
      <c r="E2" s="202"/>
      <c r="F2" s="202"/>
      <c r="G2" s="202"/>
      <c r="H2" s="202"/>
      <c r="I2" s="244"/>
    </row>
    <row r="3" spans="2:9" ht="12.75">
      <c r="B3" s="219" t="s">
        <v>326</v>
      </c>
      <c r="C3" s="220"/>
      <c r="D3" s="220"/>
      <c r="E3" s="220"/>
      <c r="F3" s="220"/>
      <c r="G3" s="220"/>
      <c r="H3" s="220"/>
      <c r="I3" s="245"/>
    </row>
    <row r="4" spans="2:9" ht="12.75">
      <c r="B4" s="219" t="s">
        <v>327</v>
      </c>
      <c r="C4" s="220"/>
      <c r="D4" s="220"/>
      <c r="E4" s="220"/>
      <c r="F4" s="220"/>
      <c r="G4" s="220"/>
      <c r="H4" s="220"/>
      <c r="I4" s="245"/>
    </row>
    <row r="5" spans="2:9" ht="12.75">
      <c r="B5" s="219" t="s">
        <v>125</v>
      </c>
      <c r="C5" s="220"/>
      <c r="D5" s="220"/>
      <c r="E5" s="220"/>
      <c r="F5" s="220"/>
      <c r="G5" s="220"/>
      <c r="H5" s="220"/>
      <c r="I5" s="245"/>
    </row>
    <row r="6" spans="2:9" ht="13.5" thickBot="1">
      <c r="B6" s="222" t="s">
        <v>1</v>
      </c>
      <c r="C6" s="223"/>
      <c r="D6" s="223"/>
      <c r="E6" s="223"/>
      <c r="F6" s="223"/>
      <c r="G6" s="223"/>
      <c r="H6" s="223"/>
      <c r="I6" s="246"/>
    </row>
    <row r="7" spans="2:9" ht="15.75" customHeight="1">
      <c r="B7" s="201" t="s">
        <v>2</v>
      </c>
      <c r="C7" s="203"/>
      <c r="D7" s="201" t="s">
        <v>328</v>
      </c>
      <c r="E7" s="202"/>
      <c r="F7" s="202"/>
      <c r="G7" s="202"/>
      <c r="H7" s="203"/>
      <c r="I7" s="236" t="s">
        <v>329</v>
      </c>
    </row>
    <row r="8" spans="2:9" ht="15" customHeight="1" thickBot="1">
      <c r="B8" s="219"/>
      <c r="C8" s="221"/>
      <c r="D8" s="222"/>
      <c r="E8" s="223"/>
      <c r="F8" s="223"/>
      <c r="G8" s="223"/>
      <c r="H8" s="224"/>
      <c r="I8" s="241"/>
    </row>
    <row r="9" spans="2:9" ht="26.25" thickBot="1">
      <c r="B9" s="222"/>
      <c r="C9" s="224"/>
      <c r="D9" s="143" t="s">
        <v>219</v>
      </c>
      <c r="E9" s="32" t="s">
        <v>330</v>
      </c>
      <c r="F9" s="143" t="s">
        <v>331</v>
      </c>
      <c r="G9" s="143" t="s">
        <v>217</v>
      </c>
      <c r="H9" s="143" t="s">
        <v>220</v>
      </c>
      <c r="I9" s="237"/>
    </row>
    <row r="10" spans="2:9" ht="12.75">
      <c r="B10" s="144" t="s">
        <v>332</v>
      </c>
      <c r="C10" s="145"/>
      <c r="D10" s="146">
        <f aca="true" t="shared" si="0" ref="D10:I10">D11+D19+D29+D39+D49+D59+D72+D76+D63</f>
        <v>8291955866.999999</v>
      </c>
      <c r="E10" s="146">
        <f t="shared" si="0"/>
        <v>563615338.14</v>
      </c>
      <c r="F10" s="146">
        <f t="shared" si="0"/>
        <v>8855571205.140001</v>
      </c>
      <c r="G10" s="146">
        <f t="shared" si="0"/>
        <v>8847279674.010002</v>
      </c>
      <c r="H10" s="146">
        <f t="shared" si="0"/>
        <v>8624198384.110003</v>
      </c>
      <c r="I10" s="146">
        <f t="shared" si="0"/>
        <v>8291531.129999876</v>
      </c>
    </row>
    <row r="11" spans="2:9" ht="12.75">
      <c r="B11" s="147" t="s">
        <v>333</v>
      </c>
      <c r="C11" s="148"/>
      <c r="D11" s="131">
        <f aca="true" t="shared" si="1" ref="D11:I11">SUM(D12:D18)</f>
        <v>3025486003.109999</v>
      </c>
      <c r="E11" s="131">
        <f>SUM(E12:E18)</f>
        <v>-201590535.58</v>
      </c>
      <c r="F11" s="131">
        <f t="shared" si="1"/>
        <v>2823895467.53</v>
      </c>
      <c r="G11" s="131">
        <f>SUM(G12:G18)</f>
        <v>2823895467.53</v>
      </c>
      <c r="H11" s="131">
        <f>SUM(H12:H18)</f>
        <v>2721906503.6400003</v>
      </c>
      <c r="I11" s="131">
        <f t="shared" si="1"/>
        <v>0</v>
      </c>
    </row>
    <row r="12" spans="2:9" ht="12.75">
      <c r="B12" s="149" t="s">
        <v>334</v>
      </c>
      <c r="C12" s="150"/>
      <c r="D12" s="131">
        <v>1198915235.18</v>
      </c>
      <c r="E12" s="131">
        <v>-64278069.85000001</v>
      </c>
      <c r="F12" s="131">
        <f>D12+E12</f>
        <v>1134637165.3300002</v>
      </c>
      <c r="G12" s="131">
        <v>1134637165.3300002</v>
      </c>
      <c r="H12" s="131">
        <v>1134635046.75</v>
      </c>
      <c r="I12" s="131">
        <f>F12-G12</f>
        <v>0</v>
      </c>
    </row>
    <row r="13" spans="2:9" ht="12.75">
      <c r="B13" s="149" t="s">
        <v>335</v>
      </c>
      <c r="C13" s="150"/>
      <c r="D13" s="131">
        <v>79923307.82</v>
      </c>
      <c r="E13" s="131">
        <v>9836087.05</v>
      </c>
      <c r="F13" s="131">
        <f aca="true" t="shared" si="2" ref="F13:F18">D13+E13</f>
        <v>89759394.86999999</v>
      </c>
      <c r="G13" s="131">
        <v>89759394.87</v>
      </c>
      <c r="H13" s="131">
        <v>89719195.87</v>
      </c>
      <c r="I13" s="131">
        <f aca="true" t="shared" si="3" ref="I13:I18">F13-G13</f>
        <v>0</v>
      </c>
    </row>
    <row r="14" spans="2:9" ht="12.75">
      <c r="B14" s="149" t="s">
        <v>336</v>
      </c>
      <c r="C14" s="150"/>
      <c r="D14" s="131">
        <v>532705740.84</v>
      </c>
      <c r="E14" s="131">
        <v>-36958975.99000001</v>
      </c>
      <c r="F14" s="131">
        <f t="shared" si="2"/>
        <v>495746764.84999996</v>
      </c>
      <c r="G14" s="131">
        <v>495746764.85</v>
      </c>
      <c r="H14" s="131">
        <v>399774545.89</v>
      </c>
      <c r="I14" s="131">
        <f t="shared" si="3"/>
        <v>0</v>
      </c>
    </row>
    <row r="15" spans="2:9" ht="12.75">
      <c r="B15" s="149" t="s">
        <v>337</v>
      </c>
      <c r="C15" s="150"/>
      <c r="D15" s="131">
        <v>391465641.63</v>
      </c>
      <c r="E15" s="131">
        <v>-28121899.61</v>
      </c>
      <c r="F15" s="131">
        <f t="shared" si="2"/>
        <v>363343742.02</v>
      </c>
      <c r="G15" s="131">
        <v>363343742.02</v>
      </c>
      <c r="H15" s="131">
        <v>359398538.92</v>
      </c>
      <c r="I15" s="131">
        <f t="shared" si="3"/>
        <v>0</v>
      </c>
    </row>
    <row r="16" spans="2:9" ht="12.75">
      <c r="B16" s="149" t="s">
        <v>338</v>
      </c>
      <c r="C16" s="150"/>
      <c r="D16" s="131">
        <v>646715334.51</v>
      </c>
      <c r="E16" s="131">
        <v>2338760.5100000054</v>
      </c>
      <c r="F16" s="131">
        <f t="shared" si="2"/>
        <v>649054095.02</v>
      </c>
      <c r="G16" s="131">
        <v>649054095.02</v>
      </c>
      <c r="H16" s="131">
        <v>648647526.95</v>
      </c>
      <c r="I16" s="131">
        <f t="shared" si="3"/>
        <v>0</v>
      </c>
    </row>
    <row r="17" spans="2:9" ht="12.75">
      <c r="B17" s="149" t="s">
        <v>339</v>
      </c>
      <c r="C17" s="150"/>
      <c r="D17" s="131">
        <v>55262454.74</v>
      </c>
      <c r="E17" s="131">
        <v>-55262454.74</v>
      </c>
      <c r="F17" s="131">
        <f t="shared" si="2"/>
        <v>0</v>
      </c>
      <c r="G17" s="131">
        <v>0</v>
      </c>
      <c r="H17" s="131">
        <v>0</v>
      </c>
      <c r="I17" s="131">
        <f t="shared" si="3"/>
        <v>0</v>
      </c>
    </row>
    <row r="18" spans="2:9" ht="12.75">
      <c r="B18" s="149" t="s">
        <v>340</v>
      </c>
      <c r="C18" s="150"/>
      <c r="D18" s="131">
        <v>120498288.39</v>
      </c>
      <c r="E18" s="131">
        <v>-29143982.95</v>
      </c>
      <c r="F18" s="131">
        <f t="shared" si="2"/>
        <v>91354305.44</v>
      </c>
      <c r="G18" s="131">
        <v>91354305.44</v>
      </c>
      <c r="H18" s="131">
        <v>89731649.25999999</v>
      </c>
      <c r="I18" s="131">
        <f t="shared" si="3"/>
        <v>0</v>
      </c>
    </row>
    <row r="19" spans="2:9" ht="12.75">
      <c r="B19" s="147" t="s">
        <v>341</v>
      </c>
      <c r="C19" s="148"/>
      <c r="D19" s="131">
        <f aca="true" t="shared" si="4" ref="D19:I19">SUM(D20:D28)</f>
        <v>188623959.57</v>
      </c>
      <c r="E19" s="131">
        <f t="shared" si="4"/>
        <v>23717184.809999995</v>
      </c>
      <c r="F19" s="131">
        <f t="shared" si="4"/>
        <v>212341144.38</v>
      </c>
      <c r="G19" s="131">
        <f>SUM(G20:G28)</f>
        <v>212341144.38</v>
      </c>
      <c r="H19" s="131">
        <f>SUM(H20:H28)</f>
        <v>201737705.86999997</v>
      </c>
      <c r="I19" s="131">
        <f t="shared" si="4"/>
        <v>1.3869794202037156E-11</v>
      </c>
    </row>
    <row r="20" spans="2:9" ht="12.75">
      <c r="B20" s="149" t="s">
        <v>342</v>
      </c>
      <c r="C20" s="150"/>
      <c r="D20" s="131">
        <v>48987633.26</v>
      </c>
      <c r="E20" s="131">
        <v>-9307482.21</v>
      </c>
      <c r="F20" s="131">
        <f aca="true" t="shared" si="5" ref="F20:F28">D20+E20</f>
        <v>39680151.05</v>
      </c>
      <c r="G20" s="131">
        <v>39680151.05</v>
      </c>
      <c r="H20" s="131">
        <v>33709384.02</v>
      </c>
      <c r="I20" s="131">
        <f>F20-G20</f>
        <v>0</v>
      </c>
    </row>
    <row r="21" spans="2:9" ht="12.75">
      <c r="B21" s="149" t="s">
        <v>343</v>
      </c>
      <c r="C21" s="150"/>
      <c r="D21" s="131">
        <v>21551927.79</v>
      </c>
      <c r="E21" s="131">
        <v>12179374.43</v>
      </c>
      <c r="F21" s="131">
        <f t="shared" si="5"/>
        <v>33731302.22</v>
      </c>
      <c r="G21" s="131">
        <v>33731302.22</v>
      </c>
      <c r="H21" s="131">
        <v>31830460.729999997</v>
      </c>
      <c r="I21" s="131">
        <f aca="true" t="shared" si="6" ref="I21:I83">F21-G21</f>
        <v>0</v>
      </c>
    </row>
    <row r="22" spans="2:9" ht="12.75">
      <c r="B22" s="149" t="s">
        <v>344</v>
      </c>
      <c r="C22" s="150"/>
      <c r="D22" s="131">
        <v>238052</v>
      </c>
      <c r="E22" s="131">
        <v>-236844.86</v>
      </c>
      <c r="F22" s="131">
        <f t="shared" si="5"/>
        <v>1207.140000000014</v>
      </c>
      <c r="G22" s="131">
        <v>1207.14</v>
      </c>
      <c r="H22" s="131">
        <v>1207.14</v>
      </c>
      <c r="I22" s="131">
        <f t="shared" si="6"/>
        <v>1.3869794202037156E-11</v>
      </c>
    </row>
    <row r="23" spans="2:9" ht="12.75">
      <c r="B23" s="149" t="s">
        <v>345</v>
      </c>
      <c r="C23" s="150"/>
      <c r="D23" s="131">
        <v>8656237.45</v>
      </c>
      <c r="E23" s="131">
        <v>283993.91</v>
      </c>
      <c r="F23" s="131">
        <f t="shared" si="5"/>
        <v>8940231.36</v>
      </c>
      <c r="G23" s="131">
        <v>8940231.360000001</v>
      </c>
      <c r="H23" s="131">
        <v>8615283.46</v>
      </c>
      <c r="I23" s="131">
        <f t="shared" si="6"/>
        <v>0</v>
      </c>
    </row>
    <row r="24" spans="2:9" ht="12.75">
      <c r="B24" s="149" t="s">
        <v>346</v>
      </c>
      <c r="C24" s="150"/>
      <c r="D24" s="131">
        <v>4405353.39</v>
      </c>
      <c r="E24" s="131">
        <v>7862984.76</v>
      </c>
      <c r="F24" s="131">
        <f t="shared" si="5"/>
        <v>12268338.149999999</v>
      </c>
      <c r="G24" s="131">
        <v>12268338.15</v>
      </c>
      <c r="H24" s="131">
        <v>12055576.75</v>
      </c>
      <c r="I24" s="131">
        <f t="shared" si="6"/>
        <v>0</v>
      </c>
    </row>
    <row r="25" spans="2:9" ht="12.75">
      <c r="B25" s="149" t="s">
        <v>347</v>
      </c>
      <c r="C25" s="150"/>
      <c r="D25" s="131">
        <v>81688346.83</v>
      </c>
      <c r="E25" s="131">
        <v>23999758.62</v>
      </c>
      <c r="F25" s="131">
        <f t="shared" si="5"/>
        <v>105688105.45</v>
      </c>
      <c r="G25" s="131">
        <v>105688105.45</v>
      </c>
      <c r="H25" s="131">
        <v>105097740.22000001</v>
      </c>
      <c r="I25" s="131">
        <f t="shared" si="6"/>
        <v>0</v>
      </c>
    </row>
    <row r="26" spans="2:9" ht="12.75">
      <c r="B26" s="149" t="s">
        <v>348</v>
      </c>
      <c r="C26" s="150"/>
      <c r="D26" s="131">
        <v>8568944.28</v>
      </c>
      <c r="E26" s="131">
        <v>-6689224.3</v>
      </c>
      <c r="F26" s="131">
        <f t="shared" si="5"/>
        <v>1879719.9799999995</v>
      </c>
      <c r="G26" s="131">
        <v>1879719.98</v>
      </c>
      <c r="H26" s="131">
        <v>1879719.98</v>
      </c>
      <c r="I26" s="131">
        <f t="shared" si="6"/>
        <v>0</v>
      </c>
    </row>
    <row r="27" spans="2:9" ht="12.75">
      <c r="B27" s="149" t="s">
        <v>349</v>
      </c>
      <c r="C27" s="150"/>
      <c r="D27" s="131">
        <v>68300</v>
      </c>
      <c r="E27" s="131">
        <v>-50981.35</v>
      </c>
      <c r="F27" s="131">
        <f t="shared" si="5"/>
        <v>17318.65</v>
      </c>
      <c r="G27" s="131">
        <v>17318.65</v>
      </c>
      <c r="H27" s="131">
        <v>17318.65</v>
      </c>
      <c r="I27" s="131">
        <f t="shared" si="6"/>
        <v>0</v>
      </c>
    </row>
    <row r="28" spans="2:9" ht="12.75">
      <c r="B28" s="149" t="s">
        <v>350</v>
      </c>
      <c r="C28" s="150"/>
      <c r="D28" s="131">
        <v>14459164.57</v>
      </c>
      <c r="E28" s="131">
        <v>-4324394.1899999995</v>
      </c>
      <c r="F28" s="131">
        <f t="shared" si="5"/>
        <v>10134770.38</v>
      </c>
      <c r="G28" s="131">
        <v>10134770.38</v>
      </c>
      <c r="H28" s="131">
        <v>8531014.92</v>
      </c>
      <c r="I28" s="131">
        <f t="shared" si="6"/>
        <v>0</v>
      </c>
    </row>
    <row r="29" spans="2:9" ht="12.75">
      <c r="B29" s="147" t="s">
        <v>351</v>
      </c>
      <c r="C29" s="148"/>
      <c r="D29" s="151">
        <f aca="true" t="shared" si="7" ref="D29:I29">SUM(D30:D38)</f>
        <v>224402879.60000002</v>
      </c>
      <c r="E29" s="151">
        <f t="shared" si="7"/>
        <v>175507219.5</v>
      </c>
      <c r="F29" s="151">
        <f t="shared" si="7"/>
        <v>399910099.1</v>
      </c>
      <c r="G29" s="151">
        <f>SUM(G30:G38)</f>
        <v>399910099.1</v>
      </c>
      <c r="H29" s="151">
        <f>SUM(H30:H38)</f>
        <v>381792577.85999995</v>
      </c>
      <c r="I29" s="151">
        <f t="shared" si="7"/>
        <v>0</v>
      </c>
    </row>
    <row r="30" spans="2:9" ht="12.75">
      <c r="B30" s="149" t="s">
        <v>352</v>
      </c>
      <c r="C30" s="150"/>
      <c r="D30" s="131">
        <v>33629570.94</v>
      </c>
      <c r="E30" s="131">
        <v>10033997.89</v>
      </c>
      <c r="F30" s="131">
        <f aca="true" t="shared" si="8" ref="F30:F38">D30+E30</f>
        <v>43663568.83</v>
      </c>
      <c r="G30" s="131">
        <v>43663568.83</v>
      </c>
      <c r="H30" s="131">
        <v>41262307.81</v>
      </c>
      <c r="I30" s="131">
        <f t="shared" si="6"/>
        <v>0</v>
      </c>
    </row>
    <row r="31" spans="2:9" ht="12.75">
      <c r="B31" s="149" t="s">
        <v>353</v>
      </c>
      <c r="C31" s="150"/>
      <c r="D31" s="131">
        <v>30136959.38</v>
      </c>
      <c r="E31" s="131">
        <v>7956408.63</v>
      </c>
      <c r="F31" s="131">
        <f t="shared" si="8"/>
        <v>38093368.01</v>
      </c>
      <c r="G31" s="131">
        <v>38093368.010000005</v>
      </c>
      <c r="H31" s="131">
        <v>30980854.11</v>
      </c>
      <c r="I31" s="131">
        <f t="shared" si="6"/>
        <v>0</v>
      </c>
    </row>
    <row r="32" spans="2:9" ht="12.75">
      <c r="B32" s="149" t="s">
        <v>354</v>
      </c>
      <c r="C32" s="150"/>
      <c r="D32" s="131">
        <v>23440546.25</v>
      </c>
      <c r="E32" s="131">
        <v>33714951.18</v>
      </c>
      <c r="F32" s="131">
        <f t="shared" si="8"/>
        <v>57155497.43</v>
      </c>
      <c r="G32" s="131">
        <v>57155497.43</v>
      </c>
      <c r="H32" s="131">
        <v>54791585.34</v>
      </c>
      <c r="I32" s="131">
        <f t="shared" si="6"/>
        <v>0</v>
      </c>
    </row>
    <row r="33" spans="2:9" ht="12.75">
      <c r="B33" s="149" t="s">
        <v>355</v>
      </c>
      <c r="C33" s="150"/>
      <c r="D33" s="131">
        <v>30378240.14</v>
      </c>
      <c r="E33" s="131">
        <v>60412126.70000001</v>
      </c>
      <c r="F33" s="151">
        <f t="shared" si="8"/>
        <v>90790366.84</v>
      </c>
      <c r="G33" s="131">
        <v>90790366.84</v>
      </c>
      <c r="H33" s="131">
        <v>89873349.09</v>
      </c>
      <c r="I33" s="152">
        <f t="shared" si="6"/>
        <v>0</v>
      </c>
    </row>
    <row r="34" spans="2:9" ht="12.75">
      <c r="B34" s="149" t="s">
        <v>356</v>
      </c>
      <c r="C34" s="150"/>
      <c r="D34" s="131">
        <v>8974137.89</v>
      </c>
      <c r="E34" s="131">
        <v>951134.3900000006</v>
      </c>
      <c r="F34" s="131">
        <f t="shared" si="8"/>
        <v>9925272.280000001</v>
      </c>
      <c r="G34" s="131">
        <v>9925272.280000001</v>
      </c>
      <c r="H34" s="131">
        <v>9554518.519999996</v>
      </c>
      <c r="I34" s="131">
        <f t="shared" si="6"/>
        <v>0</v>
      </c>
    </row>
    <row r="35" spans="2:9" ht="12.75">
      <c r="B35" s="149" t="s">
        <v>357</v>
      </c>
      <c r="C35" s="150"/>
      <c r="D35" s="131">
        <v>30390919.34</v>
      </c>
      <c r="E35" s="131">
        <v>45306776.68</v>
      </c>
      <c r="F35" s="131">
        <f t="shared" si="8"/>
        <v>75697696.02</v>
      </c>
      <c r="G35" s="131">
        <v>75697696.02</v>
      </c>
      <c r="H35" s="131">
        <v>71946741.41</v>
      </c>
      <c r="I35" s="131">
        <f t="shared" si="6"/>
        <v>0</v>
      </c>
    </row>
    <row r="36" spans="2:9" ht="12.75">
      <c r="B36" s="149" t="s">
        <v>358</v>
      </c>
      <c r="C36" s="150"/>
      <c r="D36" s="131">
        <v>22228258.86</v>
      </c>
      <c r="E36" s="131">
        <v>8611608.66</v>
      </c>
      <c r="F36" s="131">
        <f t="shared" si="8"/>
        <v>30839867.52</v>
      </c>
      <c r="G36" s="131">
        <v>30839867.52</v>
      </c>
      <c r="H36" s="131">
        <v>30782930.89</v>
      </c>
      <c r="I36" s="131">
        <f t="shared" si="6"/>
        <v>0</v>
      </c>
    </row>
    <row r="37" spans="2:9" ht="12.75">
      <c r="B37" s="149" t="s">
        <v>359</v>
      </c>
      <c r="C37" s="150"/>
      <c r="D37" s="131">
        <v>14400856.4</v>
      </c>
      <c r="E37" s="131">
        <v>16218248.879999999</v>
      </c>
      <c r="F37" s="131">
        <f t="shared" si="8"/>
        <v>30619105.28</v>
      </c>
      <c r="G37" s="131">
        <v>30619105.28</v>
      </c>
      <c r="H37" s="131">
        <v>30236189.28</v>
      </c>
      <c r="I37" s="131">
        <f t="shared" si="6"/>
        <v>0</v>
      </c>
    </row>
    <row r="38" spans="2:9" ht="12.75">
      <c r="B38" s="149" t="s">
        <v>360</v>
      </c>
      <c r="C38" s="150"/>
      <c r="D38" s="131">
        <v>30823390.4</v>
      </c>
      <c r="E38" s="131">
        <v>-7698033.509999998</v>
      </c>
      <c r="F38" s="131">
        <f t="shared" si="8"/>
        <v>23125356.89</v>
      </c>
      <c r="G38" s="131">
        <v>23125356.89</v>
      </c>
      <c r="H38" s="131">
        <v>22364101.410000004</v>
      </c>
      <c r="I38" s="131">
        <f t="shared" si="6"/>
        <v>0</v>
      </c>
    </row>
    <row r="39" spans="2:9" ht="25.5" customHeight="1">
      <c r="B39" s="242" t="s">
        <v>361</v>
      </c>
      <c r="C39" s="243"/>
      <c r="D39" s="131">
        <f aca="true" t="shared" si="9" ref="D39:I39">SUM(D40:D48)</f>
        <v>2560859438.0199995</v>
      </c>
      <c r="E39" s="131">
        <f t="shared" si="9"/>
        <v>284937582.74</v>
      </c>
      <c r="F39" s="131">
        <f>SUM(F40:F48)</f>
        <v>2845797020.7599998</v>
      </c>
      <c r="G39" s="131">
        <f>SUM(G40:G48)</f>
        <v>2845797020.7600007</v>
      </c>
      <c r="H39" s="131">
        <f>SUM(H40:H48)</f>
        <v>2758011912.7000003</v>
      </c>
      <c r="I39" s="131">
        <f t="shared" si="9"/>
        <v>0</v>
      </c>
    </row>
    <row r="40" spans="2:9" ht="12.75">
      <c r="B40" s="149" t="s">
        <v>362</v>
      </c>
      <c r="C40" s="150"/>
      <c r="D40" s="131">
        <v>2100282307.6599998</v>
      </c>
      <c r="E40" s="131">
        <v>321117448.63</v>
      </c>
      <c r="F40" s="131">
        <f>D40+E40</f>
        <v>2421399756.29</v>
      </c>
      <c r="G40" s="131">
        <v>2421399756.290001</v>
      </c>
      <c r="H40" s="131">
        <v>2365560913.5200005</v>
      </c>
      <c r="I40" s="131">
        <f t="shared" si="6"/>
        <v>0</v>
      </c>
    </row>
    <row r="41" spans="2:9" ht="12.75">
      <c r="B41" s="149" t="s">
        <v>363</v>
      </c>
      <c r="C41" s="150"/>
      <c r="D41" s="131">
        <v>143537495</v>
      </c>
      <c r="E41" s="131">
        <v>18946396.98</v>
      </c>
      <c r="F41" s="131">
        <f aca="true" t="shared" si="10" ref="F41:F83">D41+E41</f>
        <v>162483891.98</v>
      </c>
      <c r="G41" s="131">
        <v>162483891.98</v>
      </c>
      <c r="H41" s="131">
        <v>142265427.85999998</v>
      </c>
      <c r="I41" s="131">
        <f t="shared" si="6"/>
        <v>0</v>
      </c>
    </row>
    <row r="42" spans="2:9" ht="12.75">
      <c r="B42" s="149" t="s">
        <v>364</v>
      </c>
      <c r="C42" s="150"/>
      <c r="D42" s="131">
        <v>5059324.31</v>
      </c>
      <c r="E42" s="131">
        <v>-854861.31</v>
      </c>
      <c r="F42" s="131">
        <f t="shared" si="10"/>
        <v>4204463</v>
      </c>
      <c r="G42" s="131">
        <v>4204463</v>
      </c>
      <c r="H42" s="131">
        <v>4204463</v>
      </c>
      <c r="I42" s="131">
        <f t="shared" si="6"/>
        <v>0</v>
      </c>
    </row>
    <row r="43" spans="2:9" ht="12.75">
      <c r="B43" s="149" t="s">
        <v>365</v>
      </c>
      <c r="C43" s="150"/>
      <c r="D43" s="131">
        <v>132473311.06</v>
      </c>
      <c r="E43" s="131">
        <v>-37606443.42</v>
      </c>
      <c r="F43" s="131">
        <f t="shared" si="10"/>
        <v>94866867.64</v>
      </c>
      <c r="G43" s="131">
        <v>94866867.64</v>
      </c>
      <c r="H43" s="131">
        <v>87479997.97</v>
      </c>
      <c r="I43" s="131">
        <f t="shared" si="6"/>
        <v>0</v>
      </c>
    </row>
    <row r="44" spans="2:9" ht="12.75">
      <c r="B44" s="149" t="s">
        <v>366</v>
      </c>
      <c r="C44" s="150"/>
      <c r="D44" s="131">
        <v>178476999.99</v>
      </c>
      <c r="E44" s="131">
        <v>-16664958.14</v>
      </c>
      <c r="F44" s="131">
        <f t="shared" si="10"/>
        <v>161812041.85000002</v>
      </c>
      <c r="G44" s="131">
        <v>161812041.85000002</v>
      </c>
      <c r="H44" s="131">
        <v>157471110.35000002</v>
      </c>
      <c r="I44" s="131">
        <f t="shared" si="6"/>
        <v>0</v>
      </c>
    </row>
    <row r="45" spans="2:9" ht="12.75">
      <c r="B45" s="149" t="s">
        <v>367</v>
      </c>
      <c r="C45" s="150"/>
      <c r="D45" s="131">
        <v>0</v>
      </c>
      <c r="E45" s="131">
        <v>0</v>
      </c>
      <c r="F45" s="131">
        <f t="shared" si="10"/>
        <v>0</v>
      </c>
      <c r="G45" s="131">
        <v>0</v>
      </c>
      <c r="H45" s="131">
        <v>0</v>
      </c>
      <c r="I45" s="131">
        <f t="shared" si="6"/>
        <v>0</v>
      </c>
    </row>
    <row r="46" spans="2:9" ht="12.75">
      <c r="B46" s="149" t="s">
        <v>368</v>
      </c>
      <c r="C46" s="150"/>
      <c r="D46" s="131">
        <v>0</v>
      </c>
      <c r="E46" s="131">
        <v>0</v>
      </c>
      <c r="F46" s="131">
        <f t="shared" si="10"/>
        <v>0</v>
      </c>
      <c r="G46" s="131">
        <v>0</v>
      </c>
      <c r="H46" s="131">
        <v>0</v>
      </c>
      <c r="I46" s="131">
        <f t="shared" si="6"/>
        <v>0</v>
      </c>
    </row>
    <row r="47" spans="2:9" ht="12.75">
      <c r="B47" s="149" t="s">
        <v>369</v>
      </c>
      <c r="C47" s="150"/>
      <c r="D47" s="131">
        <v>1030000</v>
      </c>
      <c r="E47" s="131">
        <v>0</v>
      </c>
      <c r="F47" s="131">
        <f t="shared" si="10"/>
        <v>1030000</v>
      </c>
      <c r="G47" s="131">
        <v>1030000</v>
      </c>
      <c r="H47" s="131">
        <v>1030000</v>
      </c>
      <c r="I47" s="131">
        <f t="shared" si="6"/>
        <v>0</v>
      </c>
    </row>
    <row r="48" spans="2:9" ht="12.75">
      <c r="B48" s="149" t="s">
        <v>370</v>
      </c>
      <c r="C48" s="150"/>
      <c r="D48" s="131">
        <v>0</v>
      </c>
      <c r="E48" s="131">
        <v>0</v>
      </c>
      <c r="F48" s="131">
        <f t="shared" si="10"/>
        <v>0</v>
      </c>
      <c r="G48" s="131">
        <v>0</v>
      </c>
      <c r="H48" s="131">
        <v>0</v>
      </c>
      <c r="I48" s="131">
        <f t="shared" si="6"/>
        <v>0</v>
      </c>
    </row>
    <row r="49" spans="2:9" ht="12.75">
      <c r="B49" s="242" t="s">
        <v>371</v>
      </c>
      <c r="C49" s="243"/>
      <c r="D49" s="131">
        <f aca="true" t="shared" si="11" ref="D49:I49">SUM(D50:D58)</f>
        <v>25234233.49</v>
      </c>
      <c r="E49" s="131">
        <f t="shared" si="11"/>
        <v>-12653246.379999999</v>
      </c>
      <c r="F49" s="131">
        <f t="shared" si="11"/>
        <v>12580987.11</v>
      </c>
      <c r="G49" s="131">
        <f>SUM(G50:G58)</f>
        <v>12580987.11</v>
      </c>
      <c r="H49" s="131">
        <f>SUM(H50:H58)</f>
        <v>8994728.91</v>
      </c>
      <c r="I49" s="131">
        <f t="shared" si="11"/>
        <v>0</v>
      </c>
    </row>
    <row r="50" spans="2:9" ht="12.75">
      <c r="B50" s="149" t="s">
        <v>372</v>
      </c>
      <c r="C50" s="150"/>
      <c r="D50" s="131">
        <v>5659884.09</v>
      </c>
      <c r="E50" s="131">
        <v>-2329609.1100000003</v>
      </c>
      <c r="F50" s="131">
        <f t="shared" si="10"/>
        <v>3330274.9799999995</v>
      </c>
      <c r="G50" s="131">
        <v>3330274.9799999995</v>
      </c>
      <c r="H50" s="131">
        <v>3130544.4899999993</v>
      </c>
      <c r="I50" s="131">
        <f t="shared" si="6"/>
        <v>0</v>
      </c>
    </row>
    <row r="51" spans="2:9" ht="12.75">
      <c r="B51" s="149" t="s">
        <v>373</v>
      </c>
      <c r="C51" s="150"/>
      <c r="D51" s="131">
        <v>1674783.2</v>
      </c>
      <c r="E51" s="131">
        <v>-1461183.44</v>
      </c>
      <c r="F51" s="131">
        <f t="shared" si="10"/>
        <v>213599.76</v>
      </c>
      <c r="G51" s="131">
        <v>213599.76</v>
      </c>
      <c r="H51" s="131">
        <v>101395.20999999996</v>
      </c>
      <c r="I51" s="131">
        <f t="shared" si="6"/>
        <v>0</v>
      </c>
    </row>
    <row r="52" spans="2:9" ht="12.75">
      <c r="B52" s="149" t="s">
        <v>374</v>
      </c>
      <c r="C52" s="150"/>
      <c r="D52" s="131">
        <v>4400</v>
      </c>
      <c r="E52" s="131">
        <v>-4400</v>
      </c>
      <c r="F52" s="131">
        <f t="shared" si="10"/>
        <v>0</v>
      </c>
      <c r="G52" s="131">
        <v>0</v>
      </c>
      <c r="H52" s="131">
        <v>0</v>
      </c>
      <c r="I52" s="131">
        <f t="shared" si="6"/>
        <v>0</v>
      </c>
    </row>
    <row r="53" spans="2:9" ht="12.75">
      <c r="B53" s="149" t="s">
        <v>375</v>
      </c>
      <c r="C53" s="150"/>
      <c r="D53" s="131">
        <v>584441</v>
      </c>
      <c r="E53" s="131">
        <v>356199</v>
      </c>
      <c r="F53" s="131">
        <f t="shared" si="10"/>
        <v>940640</v>
      </c>
      <c r="G53" s="131">
        <v>940640</v>
      </c>
      <c r="H53" s="131">
        <v>940640</v>
      </c>
      <c r="I53" s="131">
        <f t="shared" si="6"/>
        <v>0</v>
      </c>
    </row>
    <row r="54" spans="2:9" ht="12.75">
      <c r="B54" s="149" t="s">
        <v>376</v>
      </c>
      <c r="C54" s="150"/>
      <c r="D54" s="131">
        <v>150</v>
      </c>
      <c r="E54" s="131">
        <v>-150</v>
      </c>
      <c r="F54" s="131">
        <f t="shared" si="10"/>
        <v>0</v>
      </c>
      <c r="G54" s="131">
        <v>0</v>
      </c>
      <c r="H54" s="131">
        <v>0</v>
      </c>
      <c r="I54" s="131">
        <f t="shared" si="6"/>
        <v>0</v>
      </c>
    </row>
    <row r="55" spans="2:9" ht="12.75">
      <c r="B55" s="149" t="s">
        <v>377</v>
      </c>
      <c r="C55" s="150"/>
      <c r="D55" s="131">
        <v>12893186.2</v>
      </c>
      <c r="E55" s="131">
        <v>-9737021.709999999</v>
      </c>
      <c r="F55" s="131">
        <f t="shared" si="10"/>
        <v>3156164.49</v>
      </c>
      <c r="G55" s="131">
        <v>3156164.4899999998</v>
      </c>
      <c r="H55" s="131">
        <v>1731841.3199999998</v>
      </c>
      <c r="I55" s="131">
        <f t="shared" si="6"/>
        <v>0</v>
      </c>
    </row>
    <row r="56" spans="2:9" ht="12.75">
      <c r="B56" s="149" t="s">
        <v>378</v>
      </c>
      <c r="C56" s="150"/>
      <c r="D56" s="131">
        <v>50</v>
      </c>
      <c r="E56" s="131">
        <v>-50</v>
      </c>
      <c r="F56" s="131">
        <f t="shared" si="10"/>
        <v>0</v>
      </c>
      <c r="G56" s="131">
        <v>0</v>
      </c>
      <c r="H56" s="131">
        <v>0</v>
      </c>
      <c r="I56" s="131">
        <f t="shared" si="6"/>
        <v>0</v>
      </c>
    </row>
    <row r="57" spans="2:9" ht="12.75">
      <c r="B57" s="149" t="s">
        <v>379</v>
      </c>
      <c r="C57" s="150"/>
      <c r="D57" s="131">
        <v>3101550</v>
      </c>
      <c r="E57" s="131">
        <v>-874012.5099999998</v>
      </c>
      <c r="F57" s="131">
        <f t="shared" si="10"/>
        <v>2227537.49</v>
      </c>
      <c r="G57" s="131">
        <v>2227537.4899999998</v>
      </c>
      <c r="H57" s="131">
        <v>2227537.4899999998</v>
      </c>
      <c r="I57" s="131">
        <f t="shared" si="6"/>
        <v>0</v>
      </c>
    </row>
    <row r="58" spans="2:9" ht="12.75">
      <c r="B58" s="149" t="s">
        <v>380</v>
      </c>
      <c r="C58" s="150"/>
      <c r="D58" s="131">
        <v>1315789</v>
      </c>
      <c r="E58" s="131">
        <v>1396981.39</v>
      </c>
      <c r="F58" s="131">
        <f t="shared" si="10"/>
        <v>2712770.3899999997</v>
      </c>
      <c r="G58" s="131">
        <v>2712770.39</v>
      </c>
      <c r="H58" s="131">
        <v>862770.3999999999</v>
      </c>
      <c r="I58" s="131">
        <f t="shared" si="6"/>
        <v>0</v>
      </c>
    </row>
    <row r="59" spans="2:9" ht="12.75">
      <c r="B59" s="147" t="s">
        <v>381</v>
      </c>
      <c r="C59" s="148"/>
      <c r="D59" s="131">
        <f>SUM(D60:D62)</f>
        <v>0</v>
      </c>
      <c r="E59" s="131">
        <f>SUM(E60:E62)</f>
        <v>49949527.93999994</v>
      </c>
      <c r="F59" s="131">
        <f>SUM(F60:F62)</f>
        <v>49949527.93999994</v>
      </c>
      <c r="G59" s="131">
        <f>SUM(G60:G62)</f>
        <v>41657996.81000006</v>
      </c>
      <c r="H59" s="131">
        <f>SUM(H60:H62)</f>
        <v>41657996.81000006</v>
      </c>
      <c r="I59" s="131">
        <f t="shared" si="6"/>
        <v>8291531.129999876</v>
      </c>
    </row>
    <row r="60" spans="2:9" ht="12.75">
      <c r="B60" s="149" t="s">
        <v>382</v>
      </c>
      <c r="C60" s="150"/>
      <c r="D60" s="131">
        <v>0</v>
      </c>
      <c r="E60" s="131">
        <v>49949527.93999994</v>
      </c>
      <c r="F60" s="131">
        <f t="shared" si="10"/>
        <v>49949527.93999994</v>
      </c>
      <c r="G60" s="131">
        <v>41657996.81000006</v>
      </c>
      <c r="H60" s="131">
        <v>41657996.81000006</v>
      </c>
      <c r="I60" s="131">
        <f t="shared" si="6"/>
        <v>8291531.129999876</v>
      </c>
    </row>
    <row r="61" spans="2:9" ht="12.75">
      <c r="B61" s="149" t="s">
        <v>383</v>
      </c>
      <c r="C61" s="150"/>
      <c r="D61" s="131">
        <v>0</v>
      </c>
      <c r="E61" s="131">
        <v>0</v>
      </c>
      <c r="F61" s="131">
        <f t="shared" si="10"/>
        <v>0</v>
      </c>
      <c r="G61" s="131">
        <v>-3.4924596548080444E-09</v>
      </c>
      <c r="H61" s="131">
        <v>-3.4924596548080444E-09</v>
      </c>
      <c r="I61" s="131">
        <f t="shared" si="6"/>
        <v>3.4924596548080444E-09</v>
      </c>
    </row>
    <row r="62" spans="2:9" ht="12.75">
      <c r="B62" s="149" t="s">
        <v>384</v>
      </c>
      <c r="C62" s="150"/>
      <c r="D62" s="131">
        <v>0</v>
      </c>
      <c r="E62" s="131">
        <v>0</v>
      </c>
      <c r="F62" s="131">
        <f t="shared" si="10"/>
        <v>0</v>
      </c>
      <c r="G62" s="131">
        <v>0</v>
      </c>
      <c r="H62" s="131">
        <v>0</v>
      </c>
      <c r="I62" s="131">
        <f t="shared" si="6"/>
        <v>0</v>
      </c>
    </row>
    <row r="63" spans="2:9" ht="12.75">
      <c r="B63" s="242" t="s">
        <v>385</v>
      </c>
      <c r="C63" s="243"/>
      <c r="D63" s="131">
        <f>D64+D65+D66+D67+D68+D70+D71</f>
        <v>1000000</v>
      </c>
      <c r="E63" s="131">
        <f>E64+E65+E66+E67+E68+E70+E71</f>
        <v>1819817.61</v>
      </c>
      <c r="F63" s="131">
        <f>F64+F65+F66+F67+F68+F70+F71</f>
        <v>2819817.6100000003</v>
      </c>
      <c r="G63" s="131">
        <f>G64+G65+G66+G67+G68+G70+G71</f>
        <v>2819817.61</v>
      </c>
      <c r="H63" s="131">
        <f>H64+H65+H66+H67+H68+H70+H71</f>
        <v>1819817.61</v>
      </c>
      <c r="I63" s="131">
        <f t="shared" si="6"/>
        <v>0</v>
      </c>
    </row>
    <row r="64" spans="2:9" ht="12.75">
      <c r="B64" s="149" t="s">
        <v>386</v>
      </c>
      <c r="C64" s="150"/>
      <c r="D64" s="131">
        <v>0</v>
      </c>
      <c r="E64" s="131">
        <v>0</v>
      </c>
      <c r="F64" s="131">
        <f t="shared" si="10"/>
        <v>0</v>
      </c>
      <c r="G64" s="131">
        <v>0</v>
      </c>
      <c r="H64" s="131">
        <v>0</v>
      </c>
      <c r="I64" s="131">
        <f t="shared" si="6"/>
        <v>0</v>
      </c>
    </row>
    <row r="65" spans="2:9" ht="12.75">
      <c r="B65" s="149" t="s">
        <v>387</v>
      </c>
      <c r="C65" s="150"/>
      <c r="D65" s="131">
        <v>0</v>
      </c>
      <c r="E65" s="131">
        <v>0</v>
      </c>
      <c r="F65" s="131">
        <f t="shared" si="10"/>
        <v>0</v>
      </c>
      <c r="G65" s="131">
        <v>0</v>
      </c>
      <c r="H65" s="131">
        <v>0</v>
      </c>
      <c r="I65" s="131">
        <f t="shared" si="6"/>
        <v>0</v>
      </c>
    </row>
    <row r="66" spans="2:9" ht="12.75">
      <c r="B66" s="149" t="s">
        <v>388</v>
      </c>
      <c r="C66" s="150"/>
      <c r="D66" s="131">
        <v>0</v>
      </c>
      <c r="E66" s="131">
        <v>0</v>
      </c>
      <c r="F66" s="131">
        <f t="shared" si="10"/>
        <v>0</v>
      </c>
      <c r="G66" s="131">
        <v>0</v>
      </c>
      <c r="H66" s="131">
        <v>0</v>
      </c>
      <c r="I66" s="131">
        <f t="shared" si="6"/>
        <v>0</v>
      </c>
    </row>
    <row r="67" spans="2:9" ht="12.75">
      <c r="B67" s="149" t="s">
        <v>389</v>
      </c>
      <c r="C67" s="150"/>
      <c r="D67" s="131">
        <v>0</v>
      </c>
      <c r="E67" s="131">
        <v>0</v>
      </c>
      <c r="F67" s="131">
        <f t="shared" si="10"/>
        <v>0</v>
      </c>
      <c r="G67" s="131">
        <v>0</v>
      </c>
      <c r="H67" s="131">
        <v>0</v>
      </c>
      <c r="I67" s="131">
        <f t="shared" si="6"/>
        <v>0</v>
      </c>
    </row>
    <row r="68" spans="2:9" ht="12.75">
      <c r="B68" s="149" t="s">
        <v>390</v>
      </c>
      <c r="C68" s="150"/>
      <c r="D68" s="131">
        <v>1000000</v>
      </c>
      <c r="E68" s="131">
        <v>1819817.61</v>
      </c>
      <c r="F68" s="131">
        <f t="shared" si="10"/>
        <v>2819817.6100000003</v>
      </c>
      <c r="G68" s="131">
        <v>2819817.61</v>
      </c>
      <c r="H68" s="131">
        <v>1819817.61</v>
      </c>
      <c r="I68" s="131">
        <f t="shared" si="6"/>
        <v>0</v>
      </c>
    </row>
    <row r="69" spans="2:9" ht="12.75">
      <c r="B69" s="153" t="s">
        <v>391</v>
      </c>
      <c r="C69" s="150"/>
      <c r="D69" s="131">
        <v>1000000</v>
      </c>
      <c r="E69" s="131">
        <v>0</v>
      </c>
      <c r="F69" s="131">
        <f t="shared" si="10"/>
        <v>1000000</v>
      </c>
      <c r="G69" s="131">
        <v>1000000</v>
      </c>
      <c r="H69" s="131">
        <v>0</v>
      </c>
      <c r="I69" s="131">
        <f t="shared" si="6"/>
        <v>0</v>
      </c>
    </row>
    <row r="70" spans="2:9" ht="12.75">
      <c r="B70" s="149" t="s">
        <v>392</v>
      </c>
      <c r="C70" s="150"/>
      <c r="D70" s="131">
        <v>0</v>
      </c>
      <c r="E70" s="131">
        <v>0</v>
      </c>
      <c r="F70" s="131">
        <f t="shared" si="10"/>
        <v>0</v>
      </c>
      <c r="G70" s="131">
        <v>0</v>
      </c>
      <c r="H70" s="131">
        <v>0</v>
      </c>
      <c r="I70" s="131">
        <f t="shared" si="6"/>
        <v>0</v>
      </c>
    </row>
    <row r="71" spans="2:9" ht="12.75">
      <c r="B71" s="149" t="s">
        <v>393</v>
      </c>
      <c r="C71" s="150"/>
      <c r="D71" s="131">
        <v>0</v>
      </c>
      <c r="E71" s="131">
        <v>0</v>
      </c>
      <c r="F71" s="131">
        <f t="shared" si="10"/>
        <v>0</v>
      </c>
      <c r="G71" s="131">
        <v>0</v>
      </c>
      <c r="H71" s="131">
        <v>0</v>
      </c>
      <c r="I71" s="131">
        <f t="shared" si="6"/>
        <v>0</v>
      </c>
    </row>
    <row r="72" spans="2:9" ht="12.75">
      <c r="B72" s="147" t="s">
        <v>394</v>
      </c>
      <c r="C72" s="148"/>
      <c r="D72" s="131">
        <f>SUM(D73:D75)</f>
        <v>2038946243.21</v>
      </c>
      <c r="E72" s="131">
        <f>SUM(E73:E75)</f>
        <v>113856485.05000001</v>
      </c>
      <c r="F72" s="131">
        <f>SUM(F73:F75)</f>
        <v>2152802728.26</v>
      </c>
      <c r="G72" s="131">
        <f>SUM(G73:G75)</f>
        <v>2152802728.26</v>
      </c>
      <c r="H72" s="131">
        <f>SUM(H73:H75)</f>
        <v>2152802728.26</v>
      </c>
      <c r="I72" s="131">
        <f t="shared" si="6"/>
        <v>0</v>
      </c>
    </row>
    <row r="73" spans="2:9" ht="12.75">
      <c r="B73" s="149" t="s">
        <v>395</v>
      </c>
      <c r="C73" s="150"/>
      <c r="D73" s="131">
        <v>1892911372</v>
      </c>
      <c r="E73" s="131">
        <v>207315368.4</v>
      </c>
      <c r="F73" s="131">
        <f t="shared" si="10"/>
        <v>2100226740.4</v>
      </c>
      <c r="G73" s="131">
        <v>2100226740.4</v>
      </c>
      <c r="H73" s="131">
        <v>2100226740.4</v>
      </c>
      <c r="I73" s="131">
        <f t="shared" si="6"/>
        <v>0</v>
      </c>
    </row>
    <row r="74" spans="2:9" ht="12.75">
      <c r="B74" s="149" t="s">
        <v>396</v>
      </c>
      <c r="C74" s="150"/>
      <c r="D74" s="131">
        <v>0</v>
      </c>
      <c r="E74" s="131">
        <v>0</v>
      </c>
      <c r="F74" s="131">
        <f t="shared" si="10"/>
        <v>0</v>
      </c>
      <c r="G74" s="131">
        <v>0</v>
      </c>
      <c r="H74" s="131">
        <v>0</v>
      </c>
      <c r="I74" s="131">
        <f t="shared" si="6"/>
        <v>0</v>
      </c>
    </row>
    <row r="75" spans="2:9" ht="12.75">
      <c r="B75" s="149" t="s">
        <v>397</v>
      </c>
      <c r="C75" s="150"/>
      <c r="D75" s="131">
        <v>146034871.21</v>
      </c>
      <c r="E75" s="131">
        <v>-93458883.35</v>
      </c>
      <c r="F75" s="131">
        <f t="shared" si="10"/>
        <v>52575987.860000014</v>
      </c>
      <c r="G75" s="131">
        <v>52575987.860000014</v>
      </c>
      <c r="H75" s="131">
        <v>52575987.860000014</v>
      </c>
      <c r="I75" s="131">
        <f t="shared" si="6"/>
        <v>0</v>
      </c>
    </row>
    <row r="76" spans="2:9" ht="12.75">
      <c r="B76" s="147" t="s">
        <v>398</v>
      </c>
      <c r="C76" s="148"/>
      <c r="D76" s="131">
        <f>SUM(D77:D83)</f>
        <v>227403110</v>
      </c>
      <c r="E76" s="131">
        <f>SUM(E77:E83)</f>
        <v>128071302.45000002</v>
      </c>
      <c r="F76" s="131">
        <f>SUM(F77:F83)</f>
        <v>355474412.45</v>
      </c>
      <c r="G76" s="131">
        <f>SUM(G77:G83)</f>
        <v>355474412.45000005</v>
      </c>
      <c r="H76" s="131">
        <f>SUM(H77:H83)</f>
        <v>355474412.45000005</v>
      </c>
      <c r="I76" s="131">
        <f t="shared" si="6"/>
        <v>0</v>
      </c>
    </row>
    <row r="77" spans="2:9" ht="12.75">
      <c r="B77" s="149" t="s">
        <v>399</v>
      </c>
      <c r="C77" s="150"/>
      <c r="D77" s="131">
        <v>0</v>
      </c>
      <c r="E77" s="131">
        <v>4371975.3100000005</v>
      </c>
      <c r="F77" s="131">
        <f t="shared" si="10"/>
        <v>4371975.3100000005</v>
      </c>
      <c r="G77" s="131">
        <v>4371975.310000002</v>
      </c>
      <c r="H77" s="131">
        <v>4371975.310000002</v>
      </c>
      <c r="I77" s="131">
        <f t="shared" si="6"/>
        <v>0</v>
      </c>
    </row>
    <row r="78" spans="2:9" ht="12.75">
      <c r="B78" s="149" t="s">
        <v>400</v>
      </c>
      <c r="C78" s="150"/>
      <c r="D78" s="131">
        <v>216403110</v>
      </c>
      <c r="E78" s="131">
        <v>134699327.14000002</v>
      </c>
      <c r="F78" s="131">
        <f t="shared" si="10"/>
        <v>351102437.14</v>
      </c>
      <c r="G78" s="131">
        <v>351102437.14000005</v>
      </c>
      <c r="H78" s="131">
        <v>351102437.14000005</v>
      </c>
      <c r="I78" s="131">
        <f t="shared" si="6"/>
        <v>0</v>
      </c>
    </row>
    <row r="79" spans="2:9" ht="12.75">
      <c r="B79" s="149" t="s">
        <v>401</v>
      </c>
      <c r="C79" s="150"/>
      <c r="D79" s="131">
        <v>0</v>
      </c>
      <c r="E79" s="131">
        <v>0</v>
      </c>
      <c r="F79" s="131">
        <f t="shared" si="10"/>
        <v>0</v>
      </c>
      <c r="G79" s="131">
        <v>0</v>
      </c>
      <c r="H79" s="131">
        <v>0</v>
      </c>
      <c r="I79" s="131">
        <f t="shared" si="6"/>
        <v>0</v>
      </c>
    </row>
    <row r="80" spans="2:9" ht="12.75">
      <c r="B80" s="149" t="s">
        <v>402</v>
      </c>
      <c r="C80" s="150"/>
      <c r="D80" s="131">
        <v>0</v>
      </c>
      <c r="E80" s="131">
        <v>0</v>
      </c>
      <c r="F80" s="131">
        <f t="shared" si="10"/>
        <v>0</v>
      </c>
      <c r="G80" s="131">
        <v>0</v>
      </c>
      <c r="H80" s="131">
        <v>0</v>
      </c>
      <c r="I80" s="131">
        <f t="shared" si="6"/>
        <v>0</v>
      </c>
    </row>
    <row r="81" spans="2:9" ht="12.75">
      <c r="B81" s="149" t="s">
        <v>403</v>
      </c>
      <c r="C81" s="150"/>
      <c r="D81" s="131">
        <v>0</v>
      </c>
      <c r="E81" s="131">
        <v>0</v>
      </c>
      <c r="F81" s="131">
        <f t="shared" si="10"/>
        <v>0</v>
      </c>
      <c r="G81" s="131">
        <v>0</v>
      </c>
      <c r="H81" s="131">
        <v>0</v>
      </c>
      <c r="I81" s="131">
        <f t="shared" si="6"/>
        <v>0</v>
      </c>
    </row>
    <row r="82" spans="2:9" ht="12.75">
      <c r="B82" s="149" t="s">
        <v>404</v>
      </c>
      <c r="C82" s="150"/>
      <c r="D82" s="131">
        <v>0</v>
      </c>
      <c r="E82" s="131">
        <v>0</v>
      </c>
      <c r="F82" s="131">
        <f t="shared" si="10"/>
        <v>0</v>
      </c>
      <c r="G82" s="131">
        <v>0</v>
      </c>
      <c r="H82" s="131">
        <v>0</v>
      </c>
      <c r="I82" s="131">
        <f t="shared" si="6"/>
        <v>0</v>
      </c>
    </row>
    <row r="83" spans="2:9" ht="12.75">
      <c r="B83" s="149" t="s">
        <v>405</v>
      </c>
      <c r="C83" s="150"/>
      <c r="D83" s="131">
        <v>11000000</v>
      </c>
      <c r="E83" s="131">
        <v>-11000000</v>
      </c>
      <c r="F83" s="131">
        <f t="shared" si="10"/>
        <v>0</v>
      </c>
      <c r="G83" s="131">
        <v>0</v>
      </c>
      <c r="H83" s="131">
        <v>0</v>
      </c>
      <c r="I83" s="131">
        <f t="shared" si="6"/>
        <v>0</v>
      </c>
    </row>
    <row r="84" spans="2:9" ht="12.75">
      <c r="B84" s="154"/>
      <c r="C84" s="155"/>
      <c r="D84" s="156"/>
      <c r="E84" s="157"/>
      <c r="F84" s="157"/>
      <c r="G84" s="157"/>
      <c r="H84" s="157"/>
      <c r="I84" s="157"/>
    </row>
    <row r="85" spans="2:9" ht="12.75">
      <c r="B85" s="158" t="s">
        <v>406</v>
      </c>
      <c r="C85" s="159"/>
      <c r="D85" s="160">
        <f aca="true" t="shared" si="12" ref="D85:I85">D86+D104+D94+D114+D124+D134+D138+D147+D151</f>
        <v>11353166729</v>
      </c>
      <c r="E85" s="160">
        <f>E86+E104+E94+E114+E124+E134+E138+E147+E151</f>
        <v>1875286774.7300005</v>
      </c>
      <c r="F85" s="160">
        <f t="shared" si="12"/>
        <v>13228453503.73</v>
      </c>
      <c r="G85" s="160">
        <f t="shared" si="12"/>
        <v>13048025620.45</v>
      </c>
      <c r="H85" s="160">
        <f t="shared" si="12"/>
        <v>13047781755.42</v>
      </c>
      <c r="I85" s="160">
        <f t="shared" si="12"/>
        <v>180427883.28000003</v>
      </c>
    </row>
    <row r="86" spans="2:9" ht="12.75">
      <c r="B86" s="147" t="s">
        <v>333</v>
      </c>
      <c r="C86" s="148"/>
      <c r="D86" s="131">
        <f>SUM(D87:D93)</f>
        <v>0</v>
      </c>
      <c r="E86" s="131">
        <f>SUM(E87:E93)</f>
        <v>463520286.95</v>
      </c>
      <c r="F86" s="131">
        <f>SUM(F87:F93)</f>
        <v>463520286.95</v>
      </c>
      <c r="G86" s="131">
        <f>SUM(G87:G93)</f>
        <v>463241995.49</v>
      </c>
      <c r="H86" s="131">
        <f>SUM(H87:H93)</f>
        <v>462998130.46</v>
      </c>
      <c r="I86" s="131">
        <f aca="true" t="shared" si="13" ref="I86:I149">F86-G86</f>
        <v>278291.45999997854</v>
      </c>
    </row>
    <row r="87" spans="2:9" ht="12.75">
      <c r="B87" s="149" t="s">
        <v>334</v>
      </c>
      <c r="C87" s="150"/>
      <c r="D87" s="131">
        <v>0</v>
      </c>
      <c r="E87" s="131">
        <v>178737094.33</v>
      </c>
      <c r="F87" s="131">
        <f aca="true" t="shared" si="14" ref="F87:F103">D87+E87</f>
        <v>178737094.33</v>
      </c>
      <c r="G87" s="131">
        <v>178737094.33</v>
      </c>
      <c r="H87" s="131">
        <v>178713600.92</v>
      </c>
      <c r="I87" s="131">
        <f t="shared" si="13"/>
        <v>0</v>
      </c>
    </row>
    <row r="88" spans="2:9" ht="12.75">
      <c r="B88" s="149" t="s">
        <v>335</v>
      </c>
      <c r="C88" s="150"/>
      <c r="D88" s="131">
        <v>0</v>
      </c>
      <c r="E88" s="131">
        <v>21515385.18</v>
      </c>
      <c r="F88" s="131">
        <f t="shared" si="14"/>
        <v>21515385.18</v>
      </c>
      <c r="G88" s="131">
        <v>21237093.72</v>
      </c>
      <c r="H88" s="131">
        <v>21122702.5</v>
      </c>
      <c r="I88" s="131">
        <f t="shared" si="13"/>
        <v>278291.4600000009</v>
      </c>
    </row>
    <row r="89" spans="2:9" ht="12.75">
      <c r="B89" s="149" t="s">
        <v>336</v>
      </c>
      <c r="C89" s="150"/>
      <c r="D89" s="131">
        <v>0</v>
      </c>
      <c r="E89" s="131">
        <v>110555423.23</v>
      </c>
      <c r="F89" s="131">
        <f t="shared" si="14"/>
        <v>110555423.23</v>
      </c>
      <c r="G89" s="131">
        <v>110555423.23</v>
      </c>
      <c r="H89" s="131">
        <v>110530683.39</v>
      </c>
      <c r="I89" s="131">
        <f t="shared" si="13"/>
        <v>0</v>
      </c>
    </row>
    <row r="90" spans="2:9" ht="12.75">
      <c r="B90" s="149" t="s">
        <v>337</v>
      </c>
      <c r="C90" s="150"/>
      <c r="D90" s="131">
        <v>0</v>
      </c>
      <c r="E90" s="131">
        <v>31117902.57</v>
      </c>
      <c r="F90" s="131">
        <f t="shared" si="14"/>
        <v>31117902.57</v>
      </c>
      <c r="G90" s="131">
        <v>31117902.57</v>
      </c>
      <c r="H90" s="131">
        <v>31117902.57</v>
      </c>
      <c r="I90" s="131">
        <f t="shared" si="13"/>
        <v>0</v>
      </c>
    </row>
    <row r="91" spans="2:9" ht="12.75">
      <c r="B91" s="149" t="s">
        <v>338</v>
      </c>
      <c r="C91" s="150"/>
      <c r="D91" s="131">
        <v>0</v>
      </c>
      <c r="E91" s="131">
        <v>110830286.07</v>
      </c>
      <c r="F91" s="131">
        <f t="shared" si="14"/>
        <v>110830286.07</v>
      </c>
      <c r="G91" s="131">
        <v>110830286.07</v>
      </c>
      <c r="H91" s="131">
        <v>110749609.51</v>
      </c>
      <c r="I91" s="131">
        <f t="shared" si="13"/>
        <v>0</v>
      </c>
    </row>
    <row r="92" spans="2:9" ht="12.75">
      <c r="B92" s="149" t="s">
        <v>339</v>
      </c>
      <c r="C92" s="150"/>
      <c r="D92" s="131">
        <v>0</v>
      </c>
      <c r="E92" s="131">
        <v>0</v>
      </c>
      <c r="F92" s="131">
        <f t="shared" si="14"/>
        <v>0</v>
      </c>
      <c r="G92" s="131">
        <v>0</v>
      </c>
      <c r="H92" s="131">
        <v>0</v>
      </c>
      <c r="I92" s="131">
        <f t="shared" si="13"/>
        <v>0</v>
      </c>
    </row>
    <row r="93" spans="2:9" ht="12.75">
      <c r="B93" s="149" t="s">
        <v>340</v>
      </c>
      <c r="C93" s="150"/>
      <c r="D93" s="131">
        <v>0</v>
      </c>
      <c r="E93" s="131">
        <v>10764195.57</v>
      </c>
      <c r="F93" s="131">
        <f t="shared" si="14"/>
        <v>10764195.57</v>
      </c>
      <c r="G93" s="131">
        <v>10764195.57</v>
      </c>
      <c r="H93" s="131">
        <v>10763631.57</v>
      </c>
      <c r="I93" s="131">
        <f t="shared" si="13"/>
        <v>0</v>
      </c>
    </row>
    <row r="94" spans="2:9" ht="12.75">
      <c r="B94" s="147" t="s">
        <v>341</v>
      </c>
      <c r="C94" s="148"/>
      <c r="D94" s="131">
        <f>SUM(D95:D103)</f>
        <v>2600000</v>
      </c>
      <c r="E94" s="131">
        <f>SUM(E95:E103)</f>
        <v>1012680.4500000002</v>
      </c>
      <c r="F94" s="131">
        <f>SUM(F95:F103)</f>
        <v>3612680.45</v>
      </c>
      <c r="G94" s="131">
        <f>SUM(G95:G103)</f>
        <v>3612680.45</v>
      </c>
      <c r="H94" s="131">
        <f>SUM(H95:H103)</f>
        <v>3612680.45</v>
      </c>
      <c r="I94" s="131">
        <f t="shared" si="13"/>
        <v>0</v>
      </c>
    </row>
    <row r="95" spans="2:9" ht="12.75">
      <c r="B95" s="149" t="s">
        <v>342</v>
      </c>
      <c r="C95" s="150"/>
      <c r="D95" s="131">
        <v>0</v>
      </c>
      <c r="E95" s="131">
        <v>1441589.5</v>
      </c>
      <c r="F95" s="131">
        <f t="shared" si="14"/>
        <v>1441589.5</v>
      </c>
      <c r="G95" s="131">
        <v>1441589.5</v>
      </c>
      <c r="H95" s="131">
        <v>1441589.5</v>
      </c>
      <c r="I95" s="131">
        <f t="shared" si="13"/>
        <v>0</v>
      </c>
    </row>
    <row r="96" spans="2:9" ht="12.75">
      <c r="B96" s="149" t="s">
        <v>343</v>
      </c>
      <c r="C96" s="150"/>
      <c r="D96" s="131">
        <v>2600000</v>
      </c>
      <c r="E96" s="131">
        <v>-2218927.9</v>
      </c>
      <c r="F96" s="131">
        <f t="shared" si="14"/>
        <v>381072.1000000001</v>
      </c>
      <c r="G96" s="131">
        <v>381072.1000000001</v>
      </c>
      <c r="H96" s="131">
        <v>381072.1000000001</v>
      </c>
      <c r="I96" s="131">
        <f t="shared" si="13"/>
        <v>0</v>
      </c>
    </row>
    <row r="97" spans="2:9" ht="12.75">
      <c r="B97" s="149" t="s">
        <v>344</v>
      </c>
      <c r="C97" s="150"/>
      <c r="D97" s="131">
        <v>0</v>
      </c>
      <c r="E97" s="131">
        <v>0</v>
      </c>
      <c r="F97" s="131">
        <f t="shared" si="14"/>
        <v>0</v>
      </c>
      <c r="G97" s="131">
        <v>0</v>
      </c>
      <c r="H97" s="131">
        <v>0</v>
      </c>
      <c r="I97" s="131">
        <f t="shared" si="13"/>
        <v>0</v>
      </c>
    </row>
    <row r="98" spans="2:9" ht="12.75">
      <c r="B98" s="149" t="s">
        <v>345</v>
      </c>
      <c r="C98" s="150"/>
      <c r="D98" s="131">
        <v>0</v>
      </c>
      <c r="E98" s="131">
        <v>11850.03</v>
      </c>
      <c r="F98" s="131">
        <f t="shared" si="14"/>
        <v>11850.03</v>
      </c>
      <c r="G98" s="131">
        <v>11850.03</v>
      </c>
      <c r="H98" s="131">
        <v>11850.03</v>
      </c>
      <c r="I98" s="131">
        <f t="shared" si="13"/>
        <v>0</v>
      </c>
    </row>
    <row r="99" spans="2:9" ht="12.75">
      <c r="B99" s="149" t="s">
        <v>346</v>
      </c>
      <c r="C99" s="150"/>
      <c r="D99" s="131">
        <v>0</v>
      </c>
      <c r="E99" s="131">
        <v>0</v>
      </c>
      <c r="F99" s="131">
        <f t="shared" si="14"/>
        <v>0</v>
      </c>
      <c r="G99" s="131">
        <v>0</v>
      </c>
      <c r="H99" s="131">
        <v>0</v>
      </c>
      <c r="I99" s="131">
        <f t="shared" si="13"/>
        <v>0</v>
      </c>
    </row>
    <row r="100" spans="2:9" ht="12.75">
      <c r="B100" s="149" t="s">
        <v>347</v>
      </c>
      <c r="C100" s="150"/>
      <c r="D100" s="131">
        <v>0</v>
      </c>
      <c r="E100" s="131">
        <v>1527814.82</v>
      </c>
      <c r="F100" s="131">
        <f t="shared" si="14"/>
        <v>1527814.82</v>
      </c>
      <c r="G100" s="131">
        <v>1527814.82</v>
      </c>
      <c r="H100" s="131">
        <v>1527814.82</v>
      </c>
      <c r="I100" s="131">
        <f t="shared" si="13"/>
        <v>0</v>
      </c>
    </row>
    <row r="101" spans="2:9" ht="12.75">
      <c r="B101" s="149" t="s">
        <v>348</v>
      </c>
      <c r="C101" s="150"/>
      <c r="D101" s="131">
        <v>0</v>
      </c>
      <c r="E101" s="131">
        <v>75662.5</v>
      </c>
      <c r="F101" s="131">
        <f t="shared" si="14"/>
        <v>75662.5</v>
      </c>
      <c r="G101" s="131">
        <v>75662.5</v>
      </c>
      <c r="H101" s="131">
        <v>75662.5</v>
      </c>
      <c r="I101" s="131">
        <f t="shared" si="13"/>
        <v>0</v>
      </c>
    </row>
    <row r="102" spans="2:9" ht="12.75">
      <c r="B102" s="149" t="s">
        <v>349</v>
      </c>
      <c r="C102" s="150"/>
      <c r="D102" s="131">
        <v>0</v>
      </c>
      <c r="E102" s="131">
        <v>0</v>
      </c>
      <c r="F102" s="131">
        <f t="shared" si="14"/>
        <v>0</v>
      </c>
      <c r="G102" s="131">
        <v>0</v>
      </c>
      <c r="H102" s="131">
        <v>0</v>
      </c>
      <c r="I102" s="131">
        <f t="shared" si="13"/>
        <v>0</v>
      </c>
    </row>
    <row r="103" spans="2:9" ht="12.75">
      <c r="B103" s="149" t="s">
        <v>350</v>
      </c>
      <c r="C103" s="150"/>
      <c r="D103" s="131">
        <v>0</v>
      </c>
      <c r="E103" s="131">
        <v>174691.5</v>
      </c>
      <c r="F103" s="131">
        <f t="shared" si="14"/>
        <v>174691.5</v>
      </c>
      <c r="G103" s="131">
        <v>174691.5</v>
      </c>
      <c r="H103" s="131">
        <v>174691.5</v>
      </c>
      <c r="I103" s="131">
        <f t="shared" si="13"/>
        <v>0</v>
      </c>
    </row>
    <row r="104" spans="2:9" ht="12.75">
      <c r="B104" s="147" t="s">
        <v>351</v>
      </c>
      <c r="C104" s="148"/>
      <c r="D104" s="131">
        <f>SUM(D105:D113)</f>
        <v>0</v>
      </c>
      <c r="E104" s="131">
        <f>SUM(E105:E113)</f>
        <v>110428193.24000001</v>
      </c>
      <c r="F104" s="131">
        <f>SUM(F105:F113)</f>
        <v>110428193.24000001</v>
      </c>
      <c r="G104" s="131">
        <f>SUM(G105:G113)</f>
        <v>110428193.24000001</v>
      </c>
      <c r="H104" s="131">
        <f>SUM(H105:H113)</f>
        <v>110428193.24000001</v>
      </c>
      <c r="I104" s="131">
        <f t="shared" si="13"/>
        <v>0</v>
      </c>
    </row>
    <row r="105" spans="2:9" ht="12.75">
      <c r="B105" s="149" t="s">
        <v>352</v>
      </c>
      <c r="C105" s="150"/>
      <c r="D105" s="131">
        <v>0</v>
      </c>
      <c r="E105" s="131">
        <v>688569.04</v>
      </c>
      <c r="F105" s="131">
        <f>D105+E105</f>
        <v>688569.04</v>
      </c>
      <c r="G105" s="131">
        <v>688569.04</v>
      </c>
      <c r="H105" s="131">
        <v>688569.04</v>
      </c>
      <c r="I105" s="131">
        <f t="shared" si="13"/>
        <v>0</v>
      </c>
    </row>
    <row r="106" spans="2:9" ht="12.75">
      <c r="B106" s="149" t="s">
        <v>353</v>
      </c>
      <c r="C106" s="150"/>
      <c r="D106" s="131">
        <v>0</v>
      </c>
      <c r="E106" s="131">
        <v>29540.3</v>
      </c>
      <c r="F106" s="131">
        <f aca="true" t="shared" si="15" ref="F106:F113">D106+E106</f>
        <v>29540.3</v>
      </c>
      <c r="G106" s="131">
        <v>29540.3</v>
      </c>
      <c r="H106" s="131">
        <v>29540.3</v>
      </c>
      <c r="I106" s="131">
        <f t="shared" si="13"/>
        <v>0</v>
      </c>
    </row>
    <row r="107" spans="2:9" ht="12.75">
      <c r="B107" s="149" t="s">
        <v>354</v>
      </c>
      <c r="C107" s="150"/>
      <c r="D107" s="131">
        <v>0</v>
      </c>
      <c r="E107" s="131">
        <v>1115700</v>
      </c>
      <c r="F107" s="131">
        <f t="shared" si="15"/>
        <v>1115700</v>
      </c>
      <c r="G107" s="131">
        <v>1115700</v>
      </c>
      <c r="H107" s="131">
        <v>1115700</v>
      </c>
      <c r="I107" s="131">
        <f t="shared" si="13"/>
        <v>0</v>
      </c>
    </row>
    <row r="108" spans="2:9" ht="12.75">
      <c r="B108" s="149" t="s">
        <v>355</v>
      </c>
      <c r="C108" s="150"/>
      <c r="D108" s="131">
        <v>0</v>
      </c>
      <c r="E108" s="131">
        <v>45733646.48</v>
      </c>
      <c r="F108" s="131">
        <f t="shared" si="15"/>
        <v>45733646.48</v>
      </c>
      <c r="G108" s="131">
        <v>45733646.48</v>
      </c>
      <c r="H108" s="131">
        <v>45733646.48</v>
      </c>
      <c r="I108" s="131">
        <f t="shared" si="13"/>
        <v>0</v>
      </c>
    </row>
    <row r="109" spans="2:9" ht="12.75">
      <c r="B109" s="149" t="s">
        <v>356</v>
      </c>
      <c r="C109" s="150"/>
      <c r="D109" s="131">
        <v>0</v>
      </c>
      <c r="E109" s="131">
        <v>32731277.42</v>
      </c>
      <c r="F109" s="131">
        <f t="shared" si="15"/>
        <v>32731277.42</v>
      </c>
      <c r="G109" s="131">
        <v>32731277.42</v>
      </c>
      <c r="H109" s="131">
        <v>32731277.42</v>
      </c>
      <c r="I109" s="131">
        <f t="shared" si="13"/>
        <v>0</v>
      </c>
    </row>
    <row r="110" spans="2:9" ht="12.75">
      <c r="B110" s="149" t="s">
        <v>357</v>
      </c>
      <c r="C110" s="150"/>
      <c r="D110" s="131">
        <v>0</v>
      </c>
      <c r="E110" s="131">
        <v>224427.62</v>
      </c>
      <c r="F110" s="131">
        <f t="shared" si="15"/>
        <v>224427.62</v>
      </c>
      <c r="G110" s="131">
        <v>224427.62</v>
      </c>
      <c r="H110" s="131">
        <v>224427.62</v>
      </c>
      <c r="I110" s="131">
        <f t="shared" si="13"/>
        <v>0</v>
      </c>
    </row>
    <row r="111" spans="2:9" ht="12.75">
      <c r="B111" s="149" t="s">
        <v>358</v>
      </c>
      <c r="C111" s="150"/>
      <c r="D111" s="131">
        <v>0</v>
      </c>
      <c r="E111" s="131">
        <v>333402.8</v>
      </c>
      <c r="F111" s="131">
        <f t="shared" si="15"/>
        <v>333402.8</v>
      </c>
      <c r="G111" s="131">
        <v>333402.8</v>
      </c>
      <c r="H111" s="131">
        <v>333402.8</v>
      </c>
      <c r="I111" s="131">
        <f t="shared" si="13"/>
        <v>0</v>
      </c>
    </row>
    <row r="112" spans="2:9" ht="12.75">
      <c r="B112" s="149" t="s">
        <v>359</v>
      </c>
      <c r="C112" s="150"/>
      <c r="D112" s="131">
        <v>0</v>
      </c>
      <c r="E112" s="131">
        <v>2812420</v>
      </c>
      <c r="F112" s="131">
        <f t="shared" si="15"/>
        <v>2812420</v>
      </c>
      <c r="G112" s="131">
        <v>2812420</v>
      </c>
      <c r="H112" s="131">
        <v>2812420</v>
      </c>
      <c r="I112" s="131">
        <f t="shared" si="13"/>
        <v>0</v>
      </c>
    </row>
    <row r="113" spans="2:9" ht="12.75">
      <c r="B113" s="149" t="s">
        <v>360</v>
      </c>
      <c r="C113" s="150"/>
      <c r="D113" s="131">
        <v>0</v>
      </c>
      <c r="E113" s="131">
        <v>26759209.58</v>
      </c>
      <c r="F113" s="131">
        <f t="shared" si="15"/>
        <v>26759209.58</v>
      </c>
      <c r="G113" s="131">
        <v>26759209.58</v>
      </c>
      <c r="H113" s="131">
        <v>26759209.58</v>
      </c>
      <c r="I113" s="131">
        <f t="shared" si="13"/>
        <v>0</v>
      </c>
    </row>
    <row r="114" spans="2:9" ht="25.5" customHeight="1">
      <c r="B114" s="242" t="s">
        <v>361</v>
      </c>
      <c r="C114" s="243"/>
      <c r="D114" s="131">
        <f>SUM(D115:D123)</f>
        <v>9542370399</v>
      </c>
      <c r="E114" s="131">
        <f>SUM(E115:E123)</f>
        <v>336785044.25</v>
      </c>
      <c r="F114" s="131">
        <f>SUM(F115:F123)</f>
        <v>9879155443.25</v>
      </c>
      <c r="G114" s="131">
        <f>SUM(G115:G123)</f>
        <v>9879155443.25</v>
      </c>
      <c r="H114" s="131">
        <f>SUM(H115:H123)</f>
        <v>9879155443.25</v>
      </c>
      <c r="I114" s="131">
        <f t="shared" si="13"/>
        <v>0</v>
      </c>
    </row>
    <row r="115" spans="2:9" ht="12.75">
      <c r="B115" s="149" t="s">
        <v>362</v>
      </c>
      <c r="C115" s="150"/>
      <c r="D115" s="131">
        <v>9342370399</v>
      </c>
      <c r="E115" s="131">
        <v>297171813.49</v>
      </c>
      <c r="F115" s="131">
        <f>D115+E115</f>
        <v>9639542212.49</v>
      </c>
      <c r="G115" s="131">
        <v>9639542212.49</v>
      </c>
      <c r="H115" s="131">
        <v>9639542212.49</v>
      </c>
      <c r="I115" s="131">
        <f t="shared" si="13"/>
        <v>0</v>
      </c>
    </row>
    <row r="116" spans="2:9" ht="12.75">
      <c r="B116" s="149" t="s">
        <v>363</v>
      </c>
      <c r="C116" s="150"/>
      <c r="D116" s="131">
        <v>0</v>
      </c>
      <c r="E116" s="131">
        <v>582903.83</v>
      </c>
      <c r="F116" s="131">
        <f aca="true" t="shared" si="16" ref="F116:F123">D116+E116</f>
        <v>582903.83</v>
      </c>
      <c r="G116" s="131">
        <v>582903.83</v>
      </c>
      <c r="H116" s="131">
        <v>582903.83</v>
      </c>
      <c r="I116" s="131">
        <f t="shared" si="13"/>
        <v>0</v>
      </c>
    </row>
    <row r="117" spans="2:9" ht="12.75">
      <c r="B117" s="149" t="s">
        <v>364</v>
      </c>
      <c r="C117" s="150"/>
      <c r="D117" s="131">
        <v>0</v>
      </c>
      <c r="E117" s="131">
        <v>0</v>
      </c>
      <c r="F117" s="131">
        <f t="shared" si="16"/>
        <v>0</v>
      </c>
      <c r="G117" s="131">
        <v>0</v>
      </c>
      <c r="H117" s="131">
        <v>0</v>
      </c>
      <c r="I117" s="131">
        <f t="shared" si="13"/>
        <v>0</v>
      </c>
    </row>
    <row r="118" spans="2:9" ht="12.75">
      <c r="B118" s="149" t="s">
        <v>365</v>
      </c>
      <c r="C118" s="150"/>
      <c r="D118" s="131">
        <v>0</v>
      </c>
      <c r="E118" s="131">
        <v>14742667.49</v>
      </c>
      <c r="F118" s="131">
        <f t="shared" si="16"/>
        <v>14742667.49</v>
      </c>
      <c r="G118" s="131">
        <v>14742667.49</v>
      </c>
      <c r="H118" s="131">
        <v>14742667.49</v>
      </c>
      <c r="I118" s="131">
        <f t="shared" si="13"/>
        <v>0</v>
      </c>
    </row>
    <row r="119" spans="2:9" ht="12.75">
      <c r="B119" s="149" t="s">
        <v>366</v>
      </c>
      <c r="C119" s="150"/>
      <c r="D119" s="131">
        <v>200000000</v>
      </c>
      <c r="E119" s="131">
        <v>21287659.44</v>
      </c>
      <c r="F119" s="131">
        <f t="shared" si="16"/>
        <v>221287659.44</v>
      </c>
      <c r="G119" s="131">
        <v>221287659.44</v>
      </c>
      <c r="H119" s="131">
        <v>221287659.44</v>
      </c>
      <c r="I119" s="131">
        <f t="shared" si="13"/>
        <v>0</v>
      </c>
    </row>
    <row r="120" spans="2:9" ht="12.75">
      <c r="B120" s="149" t="s">
        <v>367</v>
      </c>
      <c r="C120" s="150"/>
      <c r="D120" s="131">
        <v>0</v>
      </c>
      <c r="E120" s="131">
        <v>3000000</v>
      </c>
      <c r="F120" s="131">
        <f t="shared" si="16"/>
        <v>3000000</v>
      </c>
      <c r="G120" s="131">
        <v>3000000</v>
      </c>
      <c r="H120" s="131">
        <v>3000000</v>
      </c>
      <c r="I120" s="131">
        <f t="shared" si="13"/>
        <v>0</v>
      </c>
    </row>
    <row r="121" spans="2:9" ht="12.75">
      <c r="B121" s="149" t="s">
        <v>368</v>
      </c>
      <c r="C121" s="150"/>
      <c r="D121" s="131">
        <v>0</v>
      </c>
      <c r="E121" s="131">
        <v>0</v>
      </c>
      <c r="F121" s="131">
        <f t="shared" si="16"/>
        <v>0</v>
      </c>
      <c r="G121" s="131">
        <v>0</v>
      </c>
      <c r="H121" s="131">
        <v>0</v>
      </c>
      <c r="I121" s="131">
        <f t="shared" si="13"/>
        <v>0</v>
      </c>
    </row>
    <row r="122" spans="2:9" ht="12.75">
      <c r="B122" s="149" t="s">
        <v>369</v>
      </c>
      <c r="C122" s="150"/>
      <c r="D122" s="131">
        <v>0</v>
      </c>
      <c r="E122" s="131">
        <v>0</v>
      </c>
      <c r="F122" s="131">
        <f t="shared" si="16"/>
        <v>0</v>
      </c>
      <c r="G122" s="131">
        <v>0</v>
      </c>
      <c r="H122" s="131">
        <v>0</v>
      </c>
      <c r="I122" s="131">
        <f t="shared" si="13"/>
        <v>0</v>
      </c>
    </row>
    <row r="123" spans="2:9" ht="12.75">
      <c r="B123" s="149" t="s">
        <v>370</v>
      </c>
      <c r="C123" s="150"/>
      <c r="D123" s="131">
        <v>0</v>
      </c>
      <c r="E123" s="131">
        <v>0</v>
      </c>
      <c r="F123" s="131">
        <f t="shared" si="16"/>
        <v>0</v>
      </c>
      <c r="G123" s="131">
        <v>0</v>
      </c>
      <c r="H123" s="131">
        <v>0</v>
      </c>
      <c r="I123" s="131">
        <f t="shared" si="13"/>
        <v>0</v>
      </c>
    </row>
    <row r="124" spans="2:9" ht="12.75">
      <c r="B124" s="147" t="s">
        <v>371</v>
      </c>
      <c r="C124" s="148"/>
      <c r="D124" s="131">
        <f>SUM(D125:D133)</f>
        <v>0</v>
      </c>
      <c r="E124" s="131">
        <f>SUM(E125:E133)</f>
        <v>24799869.6</v>
      </c>
      <c r="F124" s="131">
        <f>SUM(F125:F133)</f>
        <v>24799869.6</v>
      </c>
      <c r="G124" s="131">
        <f>SUM(G125:G133)</f>
        <v>16049869.6</v>
      </c>
      <c r="H124" s="131">
        <f>SUM(H125:H133)</f>
        <v>16049869.6</v>
      </c>
      <c r="I124" s="131">
        <f t="shared" si="13"/>
        <v>8750000.000000002</v>
      </c>
    </row>
    <row r="125" spans="2:9" ht="12.75">
      <c r="B125" s="149" t="s">
        <v>372</v>
      </c>
      <c r="C125" s="150"/>
      <c r="D125" s="131">
        <v>0</v>
      </c>
      <c r="E125" s="131">
        <v>5432236.7</v>
      </c>
      <c r="F125" s="131">
        <f>D125+E125</f>
        <v>5432236.7</v>
      </c>
      <c r="G125" s="131">
        <v>5432236.7</v>
      </c>
      <c r="H125" s="131">
        <v>5432236.7</v>
      </c>
      <c r="I125" s="131">
        <f t="shared" si="13"/>
        <v>0</v>
      </c>
    </row>
    <row r="126" spans="2:9" ht="12.75">
      <c r="B126" s="149" t="s">
        <v>373</v>
      </c>
      <c r="C126" s="150"/>
      <c r="D126" s="131">
        <v>0</v>
      </c>
      <c r="E126" s="131">
        <v>596711.48</v>
      </c>
      <c r="F126" s="131">
        <f aca="true" t="shared" si="17" ref="F126:F133">D126+E126</f>
        <v>596711.48</v>
      </c>
      <c r="G126" s="131">
        <v>596711.48</v>
      </c>
      <c r="H126" s="131">
        <v>596711.48</v>
      </c>
      <c r="I126" s="131">
        <f t="shared" si="13"/>
        <v>0</v>
      </c>
    </row>
    <row r="127" spans="2:9" ht="12.75">
      <c r="B127" s="149" t="s">
        <v>374</v>
      </c>
      <c r="C127" s="150"/>
      <c r="D127" s="131">
        <v>0</v>
      </c>
      <c r="E127" s="131">
        <v>0</v>
      </c>
      <c r="F127" s="131">
        <f t="shared" si="17"/>
        <v>0</v>
      </c>
      <c r="G127" s="131">
        <v>0</v>
      </c>
      <c r="H127" s="131">
        <v>0</v>
      </c>
      <c r="I127" s="131">
        <f t="shared" si="13"/>
        <v>0</v>
      </c>
    </row>
    <row r="128" spans="2:9" ht="12.75">
      <c r="B128" s="149" t="s">
        <v>375</v>
      </c>
      <c r="C128" s="150"/>
      <c r="D128" s="131">
        <v>0</v>
      </c>
      <c r="E128" s="131">
        <v>6221081</v>
      </c>
      <c r="F128" s="131">
        <f t="shared" si="17"/>
        <v>6221081</v>
      </c>
      <c r="G128" s="131">
        <v>6221081</v>
      </c>
      <c r="H128" s="131">
        <v>6221081</v>
      </c>
      <c r="I128" s="131">
        <f t="shared" si="13"/>
        <v>0</v>
      </c>
    </row>
    <row r="129" spans="2:9" ht="12.75">
      <c r="B129" s="149" t="s">
        <v>376</v>
      </c>
      <c r="C129" s="150"/>
      <c r="D129" s="131">
        <v>0</v>
      </c>
      <c r="E129" s="131">
        <v>0</v>
      </c>
      <c r="F129" s="131">
        <f t="shared" si="17"/>
        <v>0</v>
      </c>
      <c r="G129" s="131">
        <v>0</v>
      </c>
      <c r="H129" s="131">
        <v>0</v>
      </c>
      <c r="I129" s="131">
        <f t="shared" si="13"/>
        <v>0</v>
      </c>
    </row>
    <row r="130" spans="2:9" ht="12.75">
      <c r="B130" s="149" t="s">
        <v>377</v>
      </c>
      <c r="C130" s="150"/>
      <c r="D130" s="131">
        <v>0</v>
      </c>
      <c r="E130" s="131">
        <v>721146.02</v>
      </c>
      <c r="F130" s="131">
        <f t="shared" si="17"/>
        <v>721146.02</v>
      </c>
      <c r="G130" s="131">
        <v>721146.02</v>
      </c>
      <c r="H130" s="131">
        <v>721146.02</v>
      </c>
      <c r="I130" s="131">
        <f t="shared" si="13"/>
        <v>0</v>
      </c>
    </row>
    <row r="131" spans="2:9" ht="12.75">
      <c r="B131" s="149" t="s">
        <v>378</v>
      </c>
      <c r="C131" s="150"/>
      <c r="D131" s="131">
        <v>0</v>
      </c>
      <c r="E131" s="131">
        <v>0</v>
      </c>
      <c r="F131" s="131">
        <f t="shared" si="17"/>
        <v>0</v>
      </c>
      <c r="G131" s="131">
        <v>0</v>
      </c>
      <c r="H131" s="131">
        <v>0</v>
      </c>
      <c r="I131" s="131">
        <f t="shared" si="13"/>
        <v>0</v>
      </c>
    </row>
    <row r="132" spans="2:9" ht="12.75">
      <c r="B132" s="149" t="s">
        <v>379</v>
      </c>
      <c r="C132" s="150"/>
      <c r="D132" s="131">
        <v>0</v>
      </c>
      <c r="E132" s="131">
        <v>11428694.4</v>
      </c>
      <c r="F132" s="131">
        <f t="shared" si="17"/>
        <v>11428694.4</v>
      </c>
      <c r="G132" s="131">
        <v>2678694.4</v>
      </c>
      <c r="H132" s="131">
        <v>2678694.4</v>
      </c>
      <c r="I132" s="131">
        <f t="shared" si="13"/>
        <v>8750000</v>
      </c>
    </row>
    <row r="133" spans="2:9" ht="12.75">
      <c r="B133" s="149" t="s">
        <v>380</v>
      </c>
      <c r="C133" s="150"/>
      <c r="D133" s="131">
        <v>0</v>
      </c>
      <c r="E133" s="131">
        <v>400000</v>
      </c>
      <c r="F133" s="131">
        <f t="shared" si="17"/>
        <v>400000</v>
      </c>
      <c r="G133" s="131">
        <v>400000</v>
      </c>
      <c r="H133" s="131">
        <v>400000</v>
      </c>
      <c r="I133" s="131">
        <f t="shared" si="13"/>
        <v>0</v>
      </c>
    </row>
    <row r="134" spans="2:9" ht="12.75">
      <c r="B134" s="147" t="s">
        <v>381</v>
      </c>
      <c r="C134" s="148"/>
      <c r="D134" s="131">
        <f>SUM(D135:D137)</f>
        <v>211395152</v>
      </c>
      <c r="E134" s="131">
        <f>SUM(E135:E137)</f>
        <v>739793836.1700001</v>
      </c>
      <c r="F134" s="131">
        <f>SUM(F135:F137)</f>
        <v>951188988.1700001</v>
      </c>
      <c r="G134" s="131">
        <f>SUM(G135:G137)</f>
        <v>779789396.35</v>
      </c>
      <c r="H134" s="131">
        <f>SUM(H135:H137)</f>
        <v>779789396.35</v>
      </c>
      <c r="I134" s="131">
        <f t="shared" si="13"/>
        <v>171399591.82000005</v>
      </c>
    </row>
    <row r="135" spans="2:9" ht="12.75">
      <c r="B135" s="149" t="s">
        <v>382</v>
      </c>
      <c r="C135" s="150"/>
      <c r="D135" s="131">
        <v>162000000</v>
      </c>
      <c r="E135" s="131">
        <v>787187218.83</v>
      </c>
      <c r="F135" s="131">
        <f>D135+E135</f>
        <v>949187218.83</v>
      </c>
      <c r="G135" s="131">
        <v>777787627.01</v>
      </c>
      <c r="H135" s="131">
        <v>777787627.01</v>
      </c>
      <c r="I135" s="131">
        <f t="shared" si="13"/>
        <v>171399591.82000005</v>
      </c>
    </row>
    <row r="136" spans="2:9" ht="12.75">
      <c r="B136" s="149" t="s">
        <v>383</v>
      </c>
      <c r="C136" s="150"/>
      <c r="D136" s="131">
        <v>49395152</v>
      </c>
      <c r="E136" s="131">
        <v>-47393382.66</v>
      </c>
      <c r="F136" s="131">
        <f>D136+E136</f>
        <v>2001769.3400000036</v>
      </c>
      <c r="G136" s="131">
        <v>2001769.3400000036</v>
      </c>
      <c r="H136" s="131">
        <v>2001769.3400000036</v>
      </c>
      <c r="I136" s="131">
        <f t="shared" si="13"/>
        <v>0</v>
      </c>
    </row>
    <row r="137" spans="2:9" ht="12.75">
      <c r="B137" s="149" t="s">
        <v>384</v>
      </c>
      <c r="C137" s="150"/>
      <c r="D137" s="131">
        <v>0</v>
      </c>
      <c r="E137" s="131">
        <v>0</v>
      </c>
      <c r="F137" s="131">
        <f>D137+E137</f>
        <v>0</v>
      </c>
      <c r="G137" s="131">
        <v>0</v>
      </c>
      <c r="H137" s="131">
        <v>0</v>
      </c>
      <c r="I137" s="131">
        <f t="shared" si="13"/>
        <v>0</v>
      </c>
    </row>
    <row r="138" spans="2:9" ht="12.75">
      <c r="B138" s="147" t="s">
        <v>385</v>
      </c>
      <c r="C138" s="148"/>
      <c r="D138" s="131">
        <f>SUM(D139:D146)</f>
        <v>0</v>
      </c>
      <c r="E138" s="131">
        <f>SUM(E139:E146)</f>
        <v>0</v>
      </c>
      <c r="F138" s="131">
        <f>F139+F140+F141+F142+F143+F145+F146</f>
        <v>0</v>
      </c>
      <c r="G138" s="131">
        <f>SUM(G139:G146)</f>
        <v>0</v>
      </c>
      <c r="H138" s="131">
        <f>SUM(H139:H146)</f>
        <v>0</v>
      </c>
      <c r="I138" s="131">
        <f t="shared" si="13"/>
        <v>0</v>
      </c>
    </row>
    <row r="139" spans="2:9" ht="12.75">
      <c r="B139" s="149" t="s">
        <v>386</v>
      </c>
      <c r="C139" s="150"/>
      <c r="D139" s="131">
        <v>0</v>
      </c>
      <c r="E139" s="131">
        <v>0</v>
      </c>
      <c r="F139" s="131">
        <f>D139+E139</f>
        <v>0</v>
      </c>
      <c r="G139" s="131">
        <v>0</v>
      </c>
      <c r="H139" s="131">
        <v>0</v>
      </c>
      <c r="I139" s="131">
        <f t="shared" si="13"/>
        <v>0</v>
      </c>
    </row>
    <row r="140" spans="2:9" ht="12.75">
      <c r="B140" s="149" t="s">
        <v>387</v>
      </c>
      <c r="C140" s="150"/>
      <c r="D140" s="131">
        <v>0</v>
      </c>
      <c r="E140" s="131">
        <v>0</v>
      </c>
      <c r="F140" s="131">
        <f aca="true" t="shared" si="18" ref="F140:F146">D140+E140</f>
        <v>0</v>
      </c>
      <c r="G140" s="131">
        <v>0</v>
      </c>
      <c r="H140" s="131">
        <v>0</v>
      </c>
      <c r="I140" s="131">
        <f t="shared" si="13"/>
        <v>0</v>
      </c>
    </row>
    <row r="141" spans="2:9" ht="12.75">
      <c r="B141" s="149" t="s">
        <v>388</v>
      </c>
      <c r="C141" s="150"/>
      <c r="D141" s="131">
        <v>0</v>
      </c>
      <c r="E141" s="131">
        <v>0</v>
      </c>
      <c r="F141" s="131">
        <f t="shared" si="18"/>
        <v>0</v>
      </c>
      <c r="G141" s="131">
        <v>0</v>
      </c>
      <c r="H141" s="131">
        <v>0</v>
      </c>
      <c r="I141" s="131">
        <f t="shared" si="13"/>
        <v>0</v>
      </c>
    </row>
    <row r="142" spans="2:9" ht="12.75">
      <c r="B142" s="149" t="s">
        <v>389</v>
      </c>
      <c r="C142" s="150"/>
      <c r="D142" s="131">
        <v>0</v>
      </c>
      <c r="E142" s="131">
        <v>0</v>
      </c>
      <c r="F142" s="131">
        <f t="shared" si="18"/>
        <v>0</v>
      </c>
      <c r="G142" s="131">
        <v>0</v>
      </c>
      <c r="H142" s="131">
        <v>0</v>
      </c>
      <c r="I142" s="131">
        <f t="shared" si="13"/>
        <v>0</v>
      </c>
    </row>
    <row r="143" spans="2:9" ht="12.75">
      <c r="B143" s="149" t="s">
        <v>390</v>
      </c>
      <c r="C143" s="150"/>
      <c r="D143" s="131">
        <v>0</v>
      </c>
      <c r="E143" s="131">
        <v>0</v>
      </c>
      <c r="F143" s="131">
        <f t="shared" si="18"/>
        <v>0</v>
      </c>
      <c r="G143" s="131">
        <v>0</v>
      </c>
      <c r="H143" s="131">
        <v>0</v>
      </c>
      <c r="I143" s="131">
        <f t="shared" si="13"/>
        <v>0</v>
      </c>
    </row>
    <row r="144" spans="2:9" ht="12.75">
      <c r="B144" s="149" t="s">
        <v>391</v>
      </c>
      <c r="C144" s="150"/>
      <c r="D144" s="131">
        <v>0</v>
      </c>
      <c r="E144" s="131">
        <v>0</v>
      </c>
      <c r="F144" s="131">
        <f t="shared" si="18"/>
        <v>0</v>
      </c>
      <c r="G144" s="131">
        <v>0</v>
      </c>
      <c r="H144" s="131">
        <v>0</v>
      </c>
      <c r="I144" s="131">
        <f t="shared" si="13"/>
        <v>0</v>
      </c>
    </row>
    <row r="145" spans="2:9" ht="12.75">
      <c r="B145" s="149" t="s">
        <v>392</v>
      </c>
      <c r="C145" s="150"/>
      <c r="D145" s="131">
        <v>0</v>
      </c>
      <c r="E145" s="131">
        <v>0</v>
      </c>
      <c r="F145" s="131">
        <f t="shared" si="18"/>
        <v>0</v>
      </c>
      <c r="G145" s="131">
        <v>0</v>
      </c>
      <c r="H145" s="131">
        <v>0</v>
      </c>
      <c r="I145" s="131">
        <f t="shared" si="13"/>
        <v>0</v>
      </c>
    </row>
    <row r="146" spans="2:9" ht="12.75">
      <c r="B146" s="149" t="s">
        <v>393</v>
      </c>
      <c r="C146" s="150"/>
      <c r="D146" s="131">
        <v>0</v>
      </c>
      <c r="E146" s="131">
        <v>0</v>
      </c>
      <c r="F146" s="131">
        <f t="shared" si="18"/>
        <v>0</v>
      </c>
      <c r="G146" s="131">
        <v>0</v>
      </c>
      <c r="H146" s="131">
        <v>0</v>
      </c>
      <c r="I146" s="131">
        <f t="shared" si="13"/>
        <v>0</v>
      </c>
    </row>
    <row r="147" spans="2:9" ht="12.75">
      <c r="B147" s="147" t="s">
        <v>394</v>
      </c>
      <c r="C147" s="148"/>
      <c r="D147" s="131">
        <f>SUM(D148:D150)</f>
        <v>1362475880</v>
      </c>
      <c r="E147" s="131">
        <f>SUM(E148:E150)</f>
        <v>270346033.69</v>
      </c>
      <c r="F147" s="131">
        <f>SUM(F148:F150)</f>
        <v>1632821913.69</v>
      </c>
      <c r="G147" s="131">
        <f>SUM(G148:G150)</f>
        <v>1632821913.69</v>
      </c>
      <c r="H147" s="131">
        <f>SUM(H148:H150)</f>
        <v>1632821913.69</v>
      </c>
      <c r="I147" s="131">
        <f t="shared" si="13"/>
        <v>0</v>
      </c>
    </row>
    <row r="148" spans="2:9" ht="12.75">
      <c r="B148" s="149" t="s">
        <v>395</v>
      </c>
      <c r="C148" s="150"/>
      <c r="D148" s="131">
        <v>0</v>
      </c>
      <c r="E148" s="131">
        <v>0</v>
      </c>
      <c r="F148" s="131">
        <f>D148+E148</f>
        <v>0</v>
      </c>
      <c r="G148" s="131">
        <v>0</v>
      </c>
      <c r="H148" s="131">
        <v>0</v>
      </c>
      <c r="I148" s="131">
        <f t="shared" si="13"/>
        <v>0</v>
      </c>
    </row>
    <row r="149" spans="2:9" ht="12.75">
      <c r="B149" s="149" t="s">
        <v>396</v>
      </c>
      <c r="C149" s="150"/>
      <c r="D149" s="131">
        <v>1268210098</v>
      </c>
      <c r="E149" s="131">
        <v>9635517.38</v>
      </c>
      <c r="F149" s="131">
        <f>D149+E149</f>
        <v>1277845615.38</v>
      </c>
      <c r="G149" s="131">
        <v>1277845615.38</v>
      </c>
      <c r="H149" s="131">
        <v>1277845615.38</v>
      </c>
      <c r="I149" s="131">
        <f t="shared" si="13"/>
        <v>0</v>
      </c>
    </row>
    <row r="150" spans="2:9" ht="12.75">
      <c r="B150" s="149" t="s">
        <v>397</v>
      </c>
      <c r="C150" s="150"/>
      <c r="D150" s="131">
        <v>94265782</v>
      </c>
      <c r="E150" s="131">
        <v>260710516.31</v>
      </c>
      <c r="F150" s="131">
        <f>D150+E150</f>
        <v>354976298.31</v>
      </c>
      <c r="G150" s="131">
        <v>354976298.31</v>
      </c>
      <c r="H150" s="131">
        <v>354976298.31</v>
      </c>
      <c r="I150" s="131">
        <f aca="true" t="shared" si="19" ref="I150:I158">F150-G150</f>
        <v>0</v>
      </c>
    </row>
    <row r="151" spans="2:9" ht="12.75">
      <c r="B151" s="147" t="s">
        <v>398</v>
      </c>
      <c r="C151" s="148"/>
      <c r="D151" s="131">
        <f>SUM(D152:D158)</f>
        <v>234325298</v>
      </c>
      <c r="E151" s="131">
        <f>SUM(E152:E158)</f>
        <v>-71399169.62</v>
      </c>
      <c r="F151" s="131">
        <f>SUM(F152:F158)</f>
        <v>162926128.38</v>
      </c>
      <c r="G151" s="131">
        <f>SUM(G152:G158)</f>
        <v>162926128.38</v>
      </c>
      <c r="H151" s="131">
        <f>SUM(H152:H158)</f>
        <v>162926128.38</v>
      </c>
      <c r="I151" s="131">
        <f t="shared" si="19"/>
        <v>0</v>
      </c>
    </row>
    <row r="152" spans="2:9" ht="12.75">
      <c r="B152" s="149" t="s">
        <v>399</v>
      </c>
      <c r="C152" s="150"/>
      <c r="D152" s="131">
        <v>77285736</v>
      </c>
      <c r="E152" s="131">
        <v>3777185.42</v>
      </c>
      <c r="F152" s="131">
        <f>D152+E152</f>
        <v>81062921.42</v>
      </c>
      <c r="G152" s="131">
        <v>81062921.42</v>
      </c>
      <c r="H152" s="131">
        <v>81062921.42</v>
      </c>
      <c r="I152" s="131">
        <f t="shared" si="19"/>
        <v>0</v>
      </c>
    </row>
    <row r="153" spans="2:9" ht="12.75">
      <c r="B153" s="149" t="s">
        <v>400</v>
      </c>
      <c r="C153" s="150"/>
      <c r="D153" s="131">
        <v>157039562</v>
      </c>
      <c r="E153" s="131">
        <v>-75176355.04</v>
      </c>
      <c r="F153" s="131">
        <f aca="true" t="shared" si="20" ref="F153:F158">D153+E153</f>
        <v>81863206.96</v>
      </c>
      <c r="G153" s="131">
        <v>81863206.96</v>
      </c>
      <c r="H153" s="131">
        <v>81863206.96</v>
      </c>
      <c r="I153" s="131">
        <f t="shared" si="19"/>
        <v>0</v>
      </c>
    </row>
    <row r="154" spans="2:9" ht="12.75">
      <c r="B154" s="149" t="s">
        <v>401</v>
      </c>
      <c r="C154" s="150"/>
      <c r="D154" s="131">
        <v>0</v>
      </c>
      <c r="E154" s="131">
        <v>0</v>
      </c>
      <c r="F154" s="131">
        <f t="shared" si="20"/>
        <v>0</v>
      </c>
      <c r="G154" s="131">
        <v>0</v>
      </c>
      <c r="H154" s="131">
        <v>0</v>
      </c>
      <c r="I154" s="131">
        <f t="shared" si="19"/>
        <v>0</v>
      </c>
    </row>
    <row r="155" spans="2:9" ht="12.75">
      <c r="B155" s="149" t="s">
        <v>402</v>
      </c>
      <c r="C155" s="150"/>
      <c r="D155" s="131">
        <v>0</v>
      </c>
      <c r="E155" s="131">
        <v>0</v>
      </c>
      <c r="F155" s="131">
        <f t="shared" si="20"/>
        <v>0</v>
      </c>
      <c r="G155" s="131">
        <v>0</v>
      </c>
      <c r="H155" s="131">
        <v>0</v>
      </c>
      <c r="I155" s="131">
        <f t="shared" si="19"/>
        <v>0</v>
      </c>
    </row>
    <row r="156" spans="2:9" ht="12.75">
      <c r="B156" s="149" t="s">
        <v>403</v>
      </c>
      <c r="C156" s="150"/>
      <c r="D156" s="131">
        <v>0</v>
      </c>
      <c r="E156" s="131">
        <v>0</v>
      </c>
      <c r="F156" s="131">
        <f t="shared" si="20"/>
        <v>0</v>
      </c>
      <c r="G156" s="131">
        <v>0</v>
      </c>
      <c r="H156" s="131">
        <v>0</v>
      </c>
      <c r="I156" s="131">
        <f t="shared" si="19"/>
        <v>0</v>
      </c>
    </row>
    <row r="157" spans="2:9" ht="12.75">
      <c r="B157" s="149" t="s">
        <v>404</v>
      </c>
      <c r="C157" s="150"/>
      <c r="D157" s="131">
        <v>0</v>
      </c>
      <c r="E157" s="131">
        <v>0</v>
      </c>
      <c r="F157" s="131">
        <f t="shared" si="20"/>
        <v>0</v>
      </c>
      <c r="G157" s="131">
        <v>0</v>
      </c>
      <c r="H157" s="131">
        <v>0</v>
      </c>
      <c r="I157" s="131">
        <f t="shared" si="19"/>
        <v>0</v>
      </c>
    </row>
    <row r="158" spans="2:9" ht="12.75">
      <c r="B158" s="149" t="s">
        <v>405</v>
      </c>
      <c r="C158" s="150"/>
      <c r="D158" s="131">
        <v>0</v>
      </c>
      <c r="E158" s="131">
        <v>0</v>
      </c>
      <c r="F158" s="131">
        <f t="shared" si="20"/>
        <v>0</v>
      </c>
      <c r="G158" s="131">
        <v>0</v>
      </c>
      <c r="H158" s="131">
        <v>0</v>
      </c>
      <c r="I158" s="131">
        <f t="shared" si="19"/>
        <v>0</v>
      </c>
    </row>
    <row r="159" spans="2:9" ht="12.75">
      <c r="B159" s="147"/>
      <c r="C159" s="148"/>
      <c r="D159" s="131"/>
      <c r="E159" s="124"/>
      <c r="F159" s="124"/>
      <c r="G159" s="124"/>
      <c r="H159" s="124"/>
      <c r="I159" s="124"/>
    </row>
    <row r="160" spans="2:9" ht="12.75">
      <c r="B160" s="161" t="s">
        <v>407</v>
      </c>
      <c r="C160" s="162"/>
      <c r="D160" s="146">
        <f aca="true" t="shared" si="21" ref="D160:I160">D10+D85</f>
        <v>19645122596</v>
      </c>
      <c r="E160" s="163">
        <f t="shared" si="21"/>
        <v>2438902112.8700004</v>
      </c>
      <c r="F160" s="146">
        <f t="shared" si="21"/>
        <v>22084024708.870003</v>
      </c>
      <c r="G160" s="146">
        <f t="shared" si="21"/>
        <v>21895305294.460003</v>
      </c>
      <c r="H160" s="146">
        <f t="shared" si="21"/>
        <v>21671980139.530003</v>
      </c>
      <c r="I160" s="146">
        <f t="shared" si="21"/>
        <v>188719414.4099999</v>
      </c>
    </row>
    <row r="161" spans="2:9" ht="13.5" thickBot="1">
      <c r="B161" s="164"/>
      <c r="C161" s="165"/>
      <c r="D161" s="166"/>
      <c r="E161" s="140"/>
      <c r="F161" s="140"/>
      <c r="G161" s="140"/>
      <c r="H161" s="140"/>
      <c r="I161" s="140"/>
    </row>
  </sheetData>
  <sheetProtection/>
  <mergeCells count="12">
    <mergeCell ref="B2:I2"/>
    <mergeCell ref="B3:I3"/>
    <mergeCell ref="B4:I4"/>
    <mergeCell ref="B5:I5"/>
    <mergeCell ref="B6:I6"/>
    <mergeCell ref="B7:C9"/>
    <mergeCell ref="D7:H8"/>
    <mergeCell ref="I7:I9"/>
    <mergeCell ref="B39:C39"/>
    <mergeCell ref="B49:C49"/>
    <mergeCell ref="B63:C63"/>
    <mergeCell ref="B114:C114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paperSize="119" scale="57" r:id="rId1"/>
  <rowBreaks count="1" manualBreakCount="1">
    <brk id="84" max="255" man="1"/>
  </rowBreaks>
  <ignoredErrors>
    <ignoredError sqref="F19 F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47" t="s">
        <v>120</v>
      </c>
      <c r="C2" s="248"/>
      <c r="D2" s="248"/>
      <c r="E2" s="248"/>
      <c r="F2" s="248"/>
      <c r="G2" s="248"/>
      <c r="H2" s="249"/>
    </row>
    <row r="3" spans="2:8" ht="12.75">
      <c r="B3" s="204" t="s">
        <v>326</v>
      </c>
      <c r="C3" s="205"/>
      <c r="D3" s="205"/>
      <c r="E3" s="205"/>
      <c r="F3" s="205"/>
      <c r="G3" s="205"/>
      <c r="H3" s="206"/>
    </row>
    <row r="4" spans="2:8" ht="12.75">
      <c r="B4" s="204" t="s">
        <v>408</v>
      </c>
      <c r="C4" s="205"/>
      <c r="D4" s="205"/>
      <c r="E4" s="205"/>
      <c r="F4" s="205"/>
      <c r="G4" s="205"/>
      <c r="H4" s="206"/>
    </row>
    <row r="5" spans="2:8" ht="12.75">
      <c r="B5" s="204" t="s">
        <v>125</v>
      </c>
      <c r="C5" s="205"/>
      <c r="D5" s="205"/>
      <c r="E5" s="205"/>
      <c r="F5" s="205"/>
      <c r="G5" s="205"/>
      <c r="H5" s="206"/>
    </row>
    <row r="6" spans="2:8" ht="13.5" thickBot="1">
      <c r="B6" s="207" t="s">
        <v>1</v>
      </c>
      <c r="C6" s="208"/>
      <c r="D6" s="208"/>
      <c r="E6" s="208"/>
      <c r="F6" s="208"/>
      <c r="G6" s="208"/>
      <c r="H6" s="209"/>
    </row>
    <row r="7" spans="2:8" ht="13.5" thickBot="1">
      <c r="B7" s="227" t="s">
        <v>2</v>
      </c>
      <c r="C7" s="250" t="s">
        <v>328</v>
      </c>
      <c r="D7" s="251"/>
      <c r="E7" s="251"/>
      <c r="F7" s="251"/>
      <c r="G7" s="252"/>
      <c r="H7" s="227" t="s">
        <v>329</v>
      </c>
    </row>
    <row r="8" spans="2:8" ht="26.25" thickBot="1">
      <c r="B8" s="228"/>
      <c r="C8" s="32" t="s">
        <v>219</v>
      </c>
      <c r="D8" s="32" t="s">
        <v>261</v>
      </c>
      <c r="E8" s="32" t="s">
        <v>262</v>
      </c>
      <c r="F8" s="32" t="s">
        <v>217</v>
      </c>
      <c r="G8" s="32" t="s">
        <v>236</v>
      </c>
      <c r="H8" s="228"/>
    </row>
    <row r="9" spans="2:8" ht="12.75">
      <c r="B9" s="167" t="s">
        <v>409</v>
      </c>
      <c r="C9" s="168">
        <f aca="true" t="shared" si="0" ref="C9:H9">+C10+C11+C27+C28+C29</f>
        <v>8291955867</v>
      </c>
      <c r="D9" s="168">
        <f t="shared" si="0"/>
        <v>563615338.14</v>
      </c>
      <c r="E9" s="168">
        <f t="shared" si="0"/>
        <v>8855571205.14</v>
      </c>
      <c r="F9" s="168">
        <f t="shared" si="0"/>
        <v>8847279674.009998</v>
      </c>
      <c r="G9" s="168">
        <f t="shared" si="0"/>
        <v>8624198384.109999</v>
      </c>
      <c r="H9" s="168">
        <f t="shared" si="0"/>
        <v>8291531.130000114</v>
      </c>
    </row>
    <row r="10" spans="2:8" ht="12.75" customHeight="1">
      <c r="B10" s="169" t="s">
        <v>410</v>
      </c>
      <c r="C10" s="170">
        <v>277184439</v>
      </c>
      <c r="D10" s="170">
        <v>7000000.03</v>
      </c>
      <c r="E10" s="170">
        <f>C10+D10</f>
        <v>284184439.03</v>
      </c>
      <c r="F10" s="170">
        <v>284184439.03</v>
      </c>
      <c r="G10" s="170">
        <v>284184439.03</v>
      </c>
      <c r="H10" s="171">
        <f>E10-F10</f>
        <v>0</v>
      </c>
    </row>
    <row r="11" spans="2:8" ht="12.75">
      <c r="B11" s="169" t="s">
        <v>411</v>
      </c>
      <c r="C11" s="172">
        <f>SUM(C12:C26)</f>
        <v>5315319266</v>
      </c>
      <c r="D11" s="172">
        <f>SUM(D12:D26)</f>
        <v>318197801.85</v>
      </c>
      <c r="E11" s="172">
        <f>SUM(E12:E26)</f>
        <v>5633517067.849999</v>
      </c>
      <c r="F11" s="172">
        <f>SUM(F12:F26)</f>
        <v>5625225536.719999</v>
      </c>
      <c r="G11" s="172">
        <f>SUM(G12:G26)</f>
        <v>5428327547.23</v>
      </c>
      <c r="H11" s="171">
        <f aca="true" t="shared" si="1" ref="H11:H29">E11-F11</f>
        <v>8291531.130000114</v>
      </c>
    </row>
    <row r="12" spans="2:8" ht="12.75">
      <c r="B12" s="173" t="s">
        <v>412</v>
      </c>
      <c r="C12" s="17">
        <v>68611489.48</v>
      </c>
      <c r="D12" s="17">
        <v>-1328416.66</v>
      </c>
      <c r="E12" s="17">
        <f>+C12+D12</f>
        <v>67283072.82000001</v>
      </c>
      <c r="F12" s="17">
        <v>67283072.82000001</v>
      </c>
      <c r="G12" s="17">
        <v>65440452.94</v>
      </c>
      <c r="H12" s="152">
        <f t="shared" si="1"/>
        <v>0</v>
      </c>
    </row>
    <row r="13" spans="2:8" ht="12.75">
      <c r="B13" s="173" t="s">
        <v>413</v>
      </c>
      <c r="C13" s="17">
        <v>282605857.41</v>
      </c>
      <c r="D13" s="17">
        <v>-29934473.69</v>
      </c>
      <c r="E13" s="17">
        <f aca="true" t="shared" si="2" ref="E13:E29">+C13+D13</f>
        <v>252671383.72000003</v>
      </c>
      <c r="F13" s="17">
        <v>252671383.72000003</v>
      </c>
      <c r="G13" s="17">
        <v>234039928.56</v>
      </c>
      <c r="H13" s="152">
        <f t="shared" si="1"/>
        <v>0</v>
      </c>
    </row>
    <row r="14" spans="2:8" ht="12.75">
      <c r="B14" s="173" t="s">
        <v>414</v>
      </c>
      <c r="C14" s="17">
        <v>414915516.05</v>
      </c>
      <c r="D14" s="17">
        <v>-43408741.87</v>
      </c>
      <c r="E14" s="17">
        <f t="shared" si="2"/>
        <v>371506774.18</v>
      </c>
      <c r="F14" s="17">
        <v>371506774.18</v>
      </c>
      <c r="G14" s="17">
        <v>354523407.97</v>
      </c>
      <c r="H14" s="152">
        <f t="shared" si="1"/>
        <v>0</v>
      </c>
    </row>
    <row r="15" spans="2:8" ht="12.75">
      <c r="B15" s="173" t="s">
        <v>415</v>
      </c>
      <c r="C15" s="17">
        <f>552591607.7</f>
        <v>552591607.7</v>
      </c>
      <c r="D15" s="17">
        <v>-24750618.67</v>
      </c>
      <c r="E15" s="17">
        <f t="shared" si="2"/>
        <v>527840989.03000003</v>
      </c>
      <c r="F15" s="17">
        <v>527840989.03000003</v>
      </c>
      <c r="G15" s="17">
        <v>501074074.65</v>
      </c>
      <c r="H15" s="152">
        <f t="shared" si="1"/>
        <v>0</v>
      </c>
    </row>
    <row r="16" spans="2:8" ht="12.75" customHeight="1">
      <c r="B16" s="173" t="s">
        <v>416</v>
      </c>
      <c r="C16" s="17">
        <f>62030268.36</f>
        <v>62030268.36</v>
      </c>
      <c r="D16" s="17">
        <v>-5363671.08</v>
      </c>
      <c r="E16" s="17">
        <f t="shared" si="2"/>
        <v>56666597.28</v>
      </c>
      <c r="F16" s="17">
        <v>56666597.28</v>
      </c>
      <c r="G16" s="17">
        <v>53813599.94</v>
      </c>
      <c r="H16" s="152">
        <f t="shared" si="1"/>
        <v>0</v>
      </c>
    </row>
    <row r="17" spans="2:8" ht="12.75">
      <c r="B17" s="173" t="s">
        <v>417</v>
      </c>
      <c r="C17" s="17">
        <f>831139502.63</f>
        <v>831139502.63</v>
      </c>
      <c r="D17" s="17">
        <v>120946786.01</v>
      </c>
      <c r="E17" s="17">
        <f t="shared" si="2"/>
        <v>952086288.64</v>
      </c>
      <c r="F17" s="17">
        <v>952086288.64</v>
      </c>
      <c r="G17" s="17">
        <v>939263762.47</v>
      </c>
      <c r="H17" s="152">
        <f t="shared" si="1"/>
        <v>0</v>
      </c>
    </row>
    <row r="18" spans="2:8" ht="12.75">
      <c r="B18" s="173" t="s">
        <v>418</v>
      </c>
      <c r="C18" s="17">
        <v>43382880.14</v>
      </c>
      <c r="D18" s="17">
        <v>-2724937.81</v>
      </c>
      <c r="E18" s="17">
        <f t="shared" si="2"/>
        <v>40657942.33</v>
      </c>
      <c r="F18" s="17">
        <v>40657942.33</v>
      </c>
      <c r="G18" s="17">
        <v>38586207.84</v>
      </c>
      <c r="H18" s="152">
        <f t="shared" si="1"/>
        <v>0</v>
      </c>
    </row>
    <row r="19" spans="2:8" ht="12.75">
      <c r="B19" s="173" t="s">
        <v>419</v>
      </c>
      <c r="C19" s="17">
        <v>48929826.57</v>
      </c>
      <c r="D19" s="17">
        <v>-5170573.25</v>
      </c>
      <c r="E19" s="17">
        <f t="shared" si="2"/>
        <v>43759253.32</v>
      </c>
      <c r="F19" s="17">
        <v>43759253.32</v>
      </c>
      <c r="G19" s="17">
        <v>41026814.21</v>
      </c>
      <c r="H19" s="152">
        <f t="shared" si="1"/>
        <v>0</v>
      </c>
    </row>
    <row r="20" spans="2:8" ht="12.75" customHeight="1">
      <c r="B20" s="173" t="s">
        <v>420</v>
      </c>
      <c r="C20" s="17">
        <v>98028836.31</v>
      </c>
      <c r="D20" s="17">
        <v>-2144600.12</v>
      </c>
      <c r="E20" s="17">
        <f t="shared" si="2"/>
        <v>95884236.19</v>
      </c>
      <c r="F20" s="17">
        <v>95884236.19</v>
      </c>
      <c r="G20" s="17">
        <v>91157137.99</v>
      </c>
      <c r="H20" s="152">
        <f t="shared" si="1"/>
        <v>0</v>
      </c>
    </row>
    <row r="21" spans="2:8" ht="12.75">
      <c r="B21" s="173" t="s">
        <v>421</v>
      </c>
      <c r="C21" s="17">
        <f>135746293.22</f>
        <v>135746293.22</v>
      </c>
      <c r="D21" s="17">
        <v>-756496.24</v>
      </c>
      <c r="E21" s="17">
        <f t="shared" si="2"/>
        <v>134989796.98</v>
      </c>
      <c r="F21" s="17">
        <v>134989796.98</v>
      </c>
      <c r="G21" s="17">
        <v>129816907.68</v>
      </c>
      <c r="H21" s="152">
        <f t="shared" si="1"/>
        <v>0</v>
      </c>
    </row>
    <row r="22" spans="2:8" ht="12.75">
      <c r="B22" s="173" t="s">
        <v>422</v>
      </c>
      <c r="C22" s="17">
        <f>303943903.25</f>
        <v>303943903.25</v>
      </c>
      <c r="D22" s="17">
        <v>-1792986.42</v>
      </c>
      <c r="E22" s="17">
        <f t="shared" si="2"/>
        <v>302150916.83</v>
      </c>
      <c r="F22" s="17">
        <v>293859385.7</v>
      </c>
      <c r="G22" s="17">
        <v>279760817.87</v>
      </c>
      <c r="H22" s="152">
        <f t="shared" si="1"/>
        <v>8291531.129999995</v>
      </c>
    </row>
    <row r="23" spans="2:8" ht="12.75">
      <c r="B23" s="173" t="s">
        <v>423</v>
      </c>
      <c r="C23" s="17">
        <f>644479862.04</f>
        <v>644479862.04</v>
      </c>
      <c r="D23" s="17">
        <v>-53756687.34</v>
      </c>
      <c r="E23" s="17">
        <f t="shared" si="2"/>
        <v>590723174.6999999</v>
      </c>
      <c r="F23" s="17">
        <v>590723174.6999999</v>
      </c>
      <c r="G23" s="17">
        <v>549103304.38</v>
      </c>
      <c r="H23" s="152">
        <f t="shared" si="1"/>
        <v>0</v>
      </c>
    </row>
    <row r="24" spans="2:8" ht="12.75">
      <c r="B24" s="173" t="s">
        <v>424</v>
      </c>
      <c r="C24" s="17">
        <f>377333038.13</f>
        <v>377333038.13</v>
      </c>
      <c r="D24" s="17">
        <v>159426016.34</v>
      </c>
      <c r="E24" s="17">
        <f t="shared" si="2"/>
        <v>536759054.47</v>
      </c>
      <c r="F24" s="17">
        <v>536759054.47</v>
      </c>
      <c r="G24" s="17">
        <v>530406985.82</v>
      </c>
      <c r="H24" s="152">
        <f t="shared" si="1"/>
        <v>0</v>
      </c>
    </row>
    <row r="25" spans="2:8" ht="12.75">
      <c r="B25" s="173" t="s">
        <v>425</v>
      </c>
      <c r="C25" s="17">
        <f>178476999.99</f>
        <v>178476999.99</v>
      </c>
      <c r="D25" s="17">
        <v>-16664958.14</v>
      </c>
      <c r="E25" s="17">
        <f t="shared" si="2"/>
        <v>161812041.85000002</v>
      </c>
      <c r="F25" s="17">
        <v>161812041.85000002</v>
      </c>
      <c r="G25" s="17">
        <v>157471110.35</v>
      </c>
      <c r="H25" s="152">
        <f t="shared" si="1"/>
        <v>0</v>
      </c>
    </row>
    <row r="26" spans="2:8" ht="12.75">
      <c r="B26" s="173" t="s">
        <v>426</v>
      </c>
      <c r="C26" s="17">
        <f>1273103384.72</f>
        <v>1273103384.72</v>
      </c>
      <c r="D26" s="17">
        <v>225622160.79</v>
      </c>
      <c r="E26" s="17">
        <f t="shared" si="2"/>
        <v>1498725545.51</v>
      </c>
      <c r="F26" s="17">
        <v>1498725545.51</v>
      </c>
      <c r="G26" s="17">
        <v>1462843034.56</v>
      </c>
      <c r="H26" s="152">
        <f t="shared" si="1"/>
        <v>0</v>
      </c>
    </row>
    <row r="27" spans="2:8" ht="12.75">
      <c r="B27" s="169" t="s">
        <v>427</v>
      </c>
      <c r="C27" s="172">
        <v>325000000</v>
      </c>
      <c r="D27" s="172">
        <v>36000000</v>
      </c>
      <c r="E27" s="172">
        <f t="shared" si="2"/>
        <v>361000000</v>
      </c>
      <c r="F27" s="172">
        <v>361000000</v>
      </c>
      <c r="G27" s="172">
        <v>361000000</v>
      </c>
      <c r="H27" s="171">
        <f t="shared" si="1"/>
        <v>0</v>
      </c>
    </row>
    <row r="28" spans="2:8" ht="12.75">
      <c r="B28" s="169" t="s">
        <v>428</v>
      </c>
      <c r="C28" s="172">
        <v>481540790</v>
      </c>
      <c r="D28" s="172">
        <v>-4897832.14</v>
      </c>
      <c r="E28" s="172">
        <f t="shared" si="2"/>
        <v>476642957.86</v>
      </c>
      <c r="F28" s="172">
        <v>476642957.86</v>
      </c>
      <c r="G28" s="172">
        <v>450459657.45</v>
      </c>
      <c r="H28" s="171">
        <f t="shared" si="1"/>
        <v>0</v>
      </c>
    </row>
    <row r="29" spans="2:8" ht="12.75">
      <c r="B29" s="169" t="s">
        <v>429</v>
      </c>
      <c r="C29" s="172">
        <v>1892911372</v>
      </c>
      <c r="D29" s="172">
        <v>207315368.4</v>
      </c>
      <c r="E29" s="172">
        <f t="shared" si="2"/>
        <v>2100226740.4</v>
      </c>
      <c r="F29" s="172">
        <v>2100226740.4</v>
      </c>
      <c r="G29" s="172">
        <v>2100226740.4</v>
      </c>
      <c r="H29" s="171">
        <f t="shared" si="1"/>
        <v>0</v>
      </c>
    </row>
    <row r="30" spans="2:8" ht="12.75">
      <c r="B30" s="174"/>
      <c r="C30" s="17"/>
      <c r="D30" s="17"/>
      <c r="E30" s="17"/>
      <c r="F30" s="17"/>
      <c r="G30" s="17"/>
      <c r="H30" s="17"/>
    </row>
    <row r="31" spans="2:8" ht="12.75" customHeight="1">
      <c r="B31" s="175" t="s">
        <v>430</v>
      </c>
      <c r="C31" s="176">
        <f aca="true" t="shared" si="3" ref="C31:H31">SUM(C32:C47)</f>
        <v>11353166729</v>
      </c>
      <c r="D31" s="176">
        <f t="shared" si="3"/>
        <v>1875286774.7300003</v>
      </c>
      <c r="E31" s="176">
        <f t="shared" si="3"/>
        <v>13228453503.73</v>
      </c>
      <c r="F31" s="176">
        <f t="shared" si="3"/>
        <v>13048025620.449999</v>
      </c>
      <c r="G31" s="176">
        <f t="shared" si="3"/>
        <v>13047781755.419998</v>
      </c>
      <c r="H31" s="176">
        <f t="shared" si="3"/>
        <v>180427883.2799999</v>
      </c>
    </row>
    <row r="32" spans="2:8" ht="12.75">
      <c r="B32" s="169" t="s">
        <v>431</v>
      </c>
      <c r="C32" s="24">
        <v>2754012686</v>
      </c>
      <c r="D32" s="24">
        <v>328267323.61</v>
      </c>
      <c r="E32" s="17">
        <f aca="true" t="shared" si="4" ref="E32:E47">+C32+D32</f>
        <v>3082280009.61</v>
      </c>
      <c r="F32" s="24">
        <v>3082280009.61</v>
      </c>
      <c r="G32" s="24">
        <v>3082280009.61</v>
      </c>
      <c r="H32" s="24">
        <f>E32-F32</f>
        <v>0</v>
      </c>
    </row>
    <row r="33" spans="2:8" ht="12.75">
      <c r="B33" s="169" t="s">
        <v>432</v>
      </c>
      <c r="C33" s="25">
        <v>0</v>
      </c>
      <c r="D33" s="24">
        <v>2857310.78</v>
      </c>
      <c r="E33" s="17">
        <f t="shared" si="4"/>
        <v>2857310.78</v>
      </c>
      <c r="F33" s="24">
        <v>2857310.78</v>
      </c>
      <c r="G33" s="24">
        <v>2857310.78</v>
      </c>
      <c r="H33" s="152">
        <f aca="true" t="shared" si="5" ref="H33:H47">E33-F33</f>
        <v>0</v>
      </c>
    </row>
    <row r="34" spans="2:8" ht="12.75">
      <c r="B34" s="169" t="s">
        <v>433</v>
      </c>
      <c r="C34" s="25">
        <v>0</v>
      </c>
      <c r="D34" s="24">
        <v>21503008.9</v>
      </c>
      <c r="E34" s="17">
        <f t="shared" si="4"/>
        <v>21503008.9</v>
      </c>
      <c r="F34" s="24">
        <v>21224717.44</v>
      </c>
      <c r="G34" s="24">
        <v>21224717.44</v>
      </c>
      <c r="H34" s="152">
        <f t="shared" si="5"/>
        <v>278291.45999999717</v>
      </c>
    </row>
    <row r="35" spans="2:8" ht="12.75">
      <c r="B35" s="169" t="s">
        <v>434</v>
      </c>
      <c r="C35" s="25">
        <v>0</v>
      </c>
      <c r="D35" s="24">
        <v>34071080.74</v>
      </c>
      <c r="E35" s="17">
        <f t="shared" si="4"/>
        <v>34071080.74</v>
      </c>
      <c r="F35" s="24">
        <v>34071080.74</v>
      </c>
      <c r="G35" s="24">
        <v>34071080.74</v>
      </c>
      <c r="H35" s="152">
        <f t="shared" si="5"/>
        <v>0</v>
      </c>
    </row>
    <row r="36" spans="2:8" ht="12.75">
      <c r="B36" s="169" t="s">
        <v>435</v>
      </c>
      <c r="C36" s="17">
        <v>239325298</v>
      </c>
      <c r="D36" s="24">
        <v>281813871.6</v>
      </c>
      <c r="E36" s="17">
        <f t="shared" si="4"/>
        <v>521139169.6</v>
      </c>
      <c r="F36" s="24">
        <v>425869755.75</v>
      </c>
      <c r="G36" s="24">
        <v>425869755.75</v>
      </c>
      <c r="H36" s="152">
        <f t="shared" si="5"/>
        <v>95269413.85000002</v>
      </c>
    </row>
    <row r="37" spans="2:8" ht="12.75">
      <c r="B37" s="169" t="s">
        <v>436</v>
      </c>
      <c r="C37" s="17">
        <v>99395152</v>
      </c>
      <c r="D37" s="24">
        <v>56702056.25</v>
      </c>
      <c r="E37" s="17">
        <f t="shared" si="4"/>
        <v>156097208.25</v>
      </c>
      <c r="F37" s="24">
        <v>156097208.25</v>
      </c>
      <c r="G37" s="24">
        <v>156097208.25</v>
      </c>
      <c r="H37" s="152">
        <f t="shared" si="5"/>
        <v>0</v>
      </c>
    </row>
    <row r="38" spans="2:8" ht="12.75">
      <c r="B38" s="169" t="s">
        <v>437</v>
      </c>
      <c r="C38" s="17">
        <v>0</v>
      </c>
      <c r="D38" s="24">
        <v>276416409.73</v>
      </c>
      <c r="E38" s="17">
        <f t="shared" si="4"/>
        <v>276416409.73</v>
      </c>
      <c r="F38" s="24">
        <v>276416409.73</v>
      </c>
      <c r="G38" s="24">
        <v>276172544.7</v>
      </c>
      <c r="H38" s="152">
        <f t="shared" si="5"/>
        <v>0</v>
      </c>
    </row>
    <row r="39" spans="2:8" ht="12.75">
      <c r="B39" s="169" t="s">
        <v>438</v>
      </c>
      <c r="C39" s="17">
        <v>0</v>
      </c>
      <c r="D39" s="24">
        <v>3172565.44</v>
      </c>
      <c r="E39" s="17">
        <f t="shared" si="4"/>
        <v>3172565.44</v>
      </c>
      <c r="F39" s="24">
        <v>3172565.44</v>
      </c>
      <c r="G39" s="24">
        <v>3172565.44</v>
      </c>
      <c r="H39" s="152">
        <f t="shared" si="5"/>
        <v>0</v>
      </c>
    </row>
    <row r="40" spans="2:8" ht="12.75">
      <c r="B40" s="169" t="s">
        <v>439</v>
      </c>
      <c r="C40" s="17">
        <v>0</v>
      </c>
      <c r="D40" s="24">
        <v>3283372.16</v>
      </c>
      <c r="E40" s="17">
        <f t="shared" si="4"/>
        <v>3283372.16</v>
      </c>
      <c r="F40" s="24">
        <v>3283372.16</v>
      </c>
      <c r="G40" s="24">
        <v>3283372.16</v>
      </c>
      <c r="H40" s="152">
        <f t="shared" si="5"/>
        <v>0</v>
      </c>
    </row>
    <row r="41" spans="2:8" ht="12.75">
      <c r="B41" s="169" t="s">
        <v>440</v>
      </c>
      <c r="C41" s="17">
        <v>0</v>
      </c>
      <c r="D41" s="24">
        <v>8111857.19</v>
      </c>
      <c r="E41" s="17">
        <f t="shared" si="4"/>
        <v>8111857.19</v>
      </c>
      <c r="F41" s="24">
        <v>8111857.19</v>
      </c>
      <c r="G41" s="24">
        <v>8111857.19</v>
      </c>
      <c r="H41" s="152">
        <f t="shared" si="5"/>
        <v>0</v>
      </c>
    </row>
    <row r="42" spans="2:8" ht="12.75">
      <c r="B42" s="169" t="s">
        <v>441</v>
      </c>
      <c r="C42" s="17">
        <v>15000000</v>
      </c>
      <c r="D42" s="24">
        <v>29745601.31</v>
      </c>
      <c r="E42" s="17">
        <f t="shared" si="4"/>
        <v>44745601.31</v>
      </c>
      <c r="F42" s="24">
        <v>44745601.31</v>
      </c>
      <c r="G42" s="24">
        <v>44745601.31</v>
      </c>
      <c r="H42" s="152">
        <f t="shared" si="5"/>
        <v>0</v>
      </c>
    </row>
    <row r="43" spans="2:8" ht="12.75">
      <c r="B43" s="169" t="s">
        <v>442</v>
      </c>
      <c r="C43" s="17">
        <v>162000000</v>
      </c>
      <c r="D43" s="24">
        <v>450612537.65</v>
      </c>
      <c r="E43" s="17">
        <f t="shared" si="4"/>
        <v>612612537.65</v>
      </c>
      <c r="F43" s="24">
        <v>544647580.3</v>
      </c>
      <c r="G43" s="24">
        <v>544647580.3</v>
      </c>
      <c r="H43" s="152">
        <f t="shared" si="5"/>
        <v>67964957.35000002</v>
      </c>
    </row>
    <row r="44" spans="2:8" ht="12.75">
      <c r="B44" s="169" t="s">
        <v>443</v>
      </c>
      <c r="C44" s="17">
        <v>122992212</v>
      </c>
      <c r="D44" s="24">
        <v>44932550.13</v>
      </c>
      <c r="E44" s="17">
        <f t="shared" si="4"/>
        <v>167924762.13</v>
      </c>
      <c r="F44" s="24">
        <v>167924762.13</v>
      </c>
      <c r="G44" s="24">
        <v>167924762.13</v>
      </c>
      <c r="H44" s="152">
        <f t="shared" si="5"/>
        <v>0</v>
      </c>
    </row>
    <row r="45" spans="2:8" ht="12.75">
      <c r="B45" s="169" t="s">
        <v>444</v>
      </c>
      <c r="C45" s="17">
        <v>0</v>
      </c>
      <c r="D45" s="24">
        <v>69111209.98</v>
      </c>
      <c r="E45" s="17">
        <f t="shared" si="4"/>
        <v>69111209.98</v>
      </c>
      <c r="F45" s="24">
        <v>69111209.98</v>
      </c>
      <c r="G45" s="24">
        <v>69111209.98</v>
      </c>
      <c r="H45" s="152">
        <f t="shared" si="5"/>
        <v>0</v>
      </c>
    </row>
    <row r="46" spans="2:8" ht="12.75">
      <c r="B46" s="169" t="s">
        <v>445</v>
      </c>
      <c r="C46" s="17">
        <v>200000000</v>
      </c>
      <c r="D46" s="24">
        <v>21287659.44</v>
      </c>
      <c r="E46" s="17">
        <f t="shared" si="4"/>
        <v>221287659.44</v>
      </c>
      <c r="F46" s="24">
        <v>221287659.44</v>
      </c>
      <c r="G46" s="24">
        <v>221287659.44</v>
      </c>
      <c r="H46" s="152">
        <f t="shared" si="5"/>
        <v>0</v>
      </c>
    </row>
    <row r="47" spans="2:8" ht="12.75">
      <c r="B47" s="169" t="s">
        <v>446</v>
      </c>
      <c r="C47" s="17">
        <f>4500000+50503893+110170470+90000000+93273992+36465477+351596613+25000000+1606375171+48255523+4925000000+419300242</f>
        <v>7760441381</v>
      </c>
      <c r="D47" s="24">
        <v>243398359.82</v>
      </c>
      <c r="E47" s="17">
        <f t="shared" si="4"/>
        <v>8003839740.82</v>
      </c>
      <c r="F47" s="24">
        <v>7986924520.2</v>
      </c>
      <c r="G47" s="24">
        <v>7986924520.2</v>
      </c>
      <c r="H47" s="152">
        <f t="shared" si="5"/>
        <v>16915220.619999886</v>
      </c>
    </row>
    <row r="48" spans="2:8" ht="12.75">
      <c r="B48" s="174"/>
      <c r="C48" s="17"/>
      <c r="D48" s="17"/>
      <c r="E48" s="17"/>
      <c r="F48" s="17"/>
      <c r="G48" s="17"/>
      <c r="H48" s="124"/>
    </row>
    <row r="49" spans="2:8" ht="12.75">
      <c r="B49" s="167" t="s">
        <v>407</v>
      </c>
      <c r="C49" s="177">
        <f aca="true" t="shared" si="6" ref="C49:H49">C9+C31</f>
        <v>19645122596</v>
      </c>
      <c r="D49" s="176">
        <f t="shared" si="6"/>
        <v>2438902112.8700004</v>
      </c>
      <c r="E49" s="177">
        <f>E9+E31</f>
        <v>22084024708.87</v>
      </c>
      <c r="F49" s="177">
        <f t="shared" si="6"/>
        <v>21895305294.46</v>
      </c>
      <c r="G49" s="177">
        <f t="shared" si="6"/>
        <v>21671980139.53</v>
      </c>
      <c r="H49" s="177">
        <f t="shared" si="6"/>
        <v>188719414.41000003</v>
      </c>
    </row>
    <row r="50" spans="2:8" ht="13.5" thickBot="1">
      <c r="B50" s="178"/>
      <c r="C50" s="15"/>
      <c r="D50" s="15"/>
      <c r="E50" s="15"/>
      <c r="F50" s="15"/>
      <c r="G50" s="15"/>
      <c r="H50" s="15"/>
    </row>
    <row r="53" ht="12.75">
      <c r="C53" s="12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60" r:id="rId1"/>
  <ignoredErrors>
    <ignoredError sqref="D11:G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201" t="s">
        <v>120</v>
      </c>
      <c r="B2" s="202"/>
      <c r="C2" s="202"/>
      <c r="D2" s="202"/>
      <c r="E2" s="202"/>
      <c r="F2" s="202"/>
      <c r="G2" s="244"/>
    </row>
    <row r="3" spans="1:7" ht="12.75">
      <c r="A3" s="219" t="s">
        <v>326</v>
      </c>
      <c r="B3" s="220"/>
      <c r="C3" s="220"/>
      <c r="D3" s="220"/>
      <c r="E3" s="220"/>
      <c r="F3" s="220"/>
      <c r="G3" s="245"/>
    </row>
    <row r="4" spans="1:7" ht="12.75">
      <c r="A4" s="219" t="s">
        <v>447</v>
      </c>
      <c r="B4" s="220"/>
      <c r="C4" s="220"/>
      <c r="D4" s="220"/>
      <c r="E4" s="220"/>
      <c r="F4" s="220"/>
      <c r="G4" s="245"/>
    </row>
    <row r="5" spans="1:7" ht="12.75">
      <c r="A5" s="219" t="s">
        <v>125</v>
      </c>
      <c r="B5" s="220"/>
      <c r="C5" s="220"/>
      <c r="D5" s="220"/>
      <c r="E5" s="220"/>
      <c r="F5" s="220"/>
      <c r="G5" s="245"/>
    </row>
    <row r="6" spans="1:7" ht="13.5" thickBot="1">
      <c r="A6" s="222" t="s">
        <v>1</v>
      </c>
      <c r="B6" s="223"/>
      <c r="C6" s="223"/>
      <c r="D6" s="223"/>
      <c r="E6" s="223"/>
      <c r="F6" s="223"/>
      <c r="G6" s="246"/>
    </row>
    <row r="7" spans="1:7" ht="15.75" customHeight="1">
      <c r="A7" s="201" t="s">
        <v>2</v>
      </c>
      <c r="B7" s="247" t="s">
        <v>328</v>
      </c>
      <c r="C7" s="248"/>
      <c r="D7" s="248"/>
      <c r="E7" s="248"/>
      <c r="F7" s="249"/>
      <c r="G7" s="227" t="s">
        <v>329</v>
      </c>
    </row>
    <row r="8" spans="1:7" ht="15.75" customHeight="1" thickBot="1">
      <c r="A8" s="219"/>
      <c r="B8" s="207"/>
      <c r="C8" s="208"/>
      <c r="D8" s="208"/>
      <c r="E8" s="208"/>
      <c r="F8" s="209"/>
      <c r="G8" s="253"/>
    </row>
    <row r="9" spans="1:7" ht="26.25" thickBot="1">
      <c r="A9" s="222"/>
      <c r="B9" s="179" t="s">
        <v>219</v>
      </c>
      <c r="C9" s="32" t="s">
        <v>330</v>
      </c>
      <c r="D9" s="32" t="s">
        <v>331</v>
      </c>
      <c r="E9" s="32" t="s">
        <v>217</v>
      </c>
      <c r="F9" s="32" t="s">
        <v>236</v>
      </c>
      <c r="G9" s="228"/>
    </row>
    <row r="10" spans="1:7" ht="12.75">
      <c r="A10" s="180"/>
      <c r="B10" s="181"/>
      <c r="C10" s="181"/>
      <c r="D10" s="181"/>
      <c r="E10" s="17"/>
      <c r="F10" s="17"/>
      <c r="G10" s="181"/>
    </row>
    <row r="11" spans="1:7" ht="12.75">
      <c r="A11" s="182" t="s">
        <v>448</v>
      </c>
      <c r="B11" s="113">
        <f aca="true" t="shared" si="0" ref="B11:G11">B12+B22+B31+B42</f>
        <v>8291955867</v>
      </c>
      <c r="C11" s="113">
        <f>C12+C22+C31+C42</f>
        <v>563615338.1399999</v>
      </c>
      <c r="D11" s="113">
        <f t="shared" si="0"/>
        <v>8855571205.14</v>
      </c>
      <c r="E11" s="113">
        <f t="shared" si="0"/>
        <v>8847279674.009998</v>
      </c>
      <c r="F11" s="113">
        <f t="shared" si="0"/>
        <v>8624198384.11</v>
      </c>
      <c r="G11" s="113">
        <f t="shared" si="0"/>
        <v>8291531.130001068</v>
      </c>
    </row>
    <row r="12" spans="1:7" ht="12.75">
      <c r="A12" s="182" t="s">
        <v>449</v>
      </c>
      <c r="B12" s="113">
        <f>SUM(B13:B20)</f>
        <v>3191751880.5299997</v>
      </c>
      <c r="C12" s="113">
        <f>SUM(C13:C20)</f>
        <v>-96689166.07</v>
      </c>
      <c r="D12" s="113">
        <f>SUM(D13:D20)</f>
        <v>3095062714.4599996</v>
      </c>
      <c r="E12" s="113">
        <f>SUM(E13:E20)</f>
        <v>3095062714.4599996</v>
      </c>
      <c r="F12" s="113">
        <f>SUM(F13:F20)</f>
        <v>2971931241.62</v>
      </c>
      <c r="G12" s="113">
        <f>D12-E12</f>
        <v>0</v>
      </c>
    </row>
    <row r="13" spans="1:7" ht="12.75">
      <c r="A13" s="183" t="s">
        <v>450</v>
      </c>
      <c r="B13" s="103">
        <v>277562439</v>
      </c>
      <c r="C13" s="103">
        <v>8250000.03</v>
      </c>
      <c r="D13" s="103">
        <f aca="true" t="shared" si="1" ref="D13:D20">B13+C13</f>
        <v>285812439.03</v>
      </c>
      <c r="E13" s="103">
        <v>285812439.03</v>
      </c>
      <c r="F13" s="103">
        <v>285812439.03</v>
      </c>
      <c r="G13" s="103">
        <f aca="true" t="shared" si="2" ref="G13:G20">D13-E13</f>
        <v>0</v>
      </c>
    </row>
    <row r="14" spans="1:7" ht="12.75">
      <c r="A14" s="183" t="s">
        <v>451</v>
      </c>
      <c r="B14" s="103">
        <v>758517998.6</v>
      </c>
      <c r="C14" s="103">
        <v>-13551225.629999999</v>
      </c>
      <c r="D14" s="103">
        <f t="shared" si="1"/>
        <v>744966772.97</v>
      </c>
      <c r="E14" s="103">
        <v>744966772.97</v>
      </c>
      <c r="F14" s="103">
        <v>723209737.83</v>
      </c>
      <c r="G14" s="103">
        <f t="shared" si="2"/>
        <v>0</v>
      </c>
    </row>
    <row r="15" spans="1:7" ht="12.75">
      <c r="A15" s="183" t="s">
        <v>452</v>
      </c>
      <c r="B15" s="103">
        <v>509872390.07</v>
      </c>
      <c r="C15" s="103">
        <v>-29118836.270000003</v>
      </c>
      <c r="D15" s="103">
        <f t="shared" si="1"/>
        <v>480753553.8</v>
      </c>
      <c r="E15" s="103">
        <v>480753553.8</v>
      </c>
      <c r="F15" s="103">
        <v>466065707.99</v>
      </c>
      <c r="G15" s="103">
        <f t="shared" si="2"/>
        <v>0</v>
      </c>
    </row>
    <row r="16" spans="1:7" ht="12.75">
      <c r="A16" s="183" t="s">
        <v>453</v>
      </c>
      <c r="B16" s="103">
        <v>0</v>
      </c>
      <c r="C16" s="103">
        <v>0</v>
      </c>
      <c r="D16" s="103">
        <f t="shared" si="1"/>
        <v>0</v>
      </c>
      <c r="E16" s="103">
        <v>0</v>
      </c>
      <c r="F16" s="103">
        <v>0</v>
      </c>
      <c r="G16" s="103">
        <f t="shared" si="2"/>
        <v>0</v>
      </c>
    </row>
    <row r="17" spans="1:7" ht="12.75">
      <c r="A17" s="183" t="s">
        <v>454</v>
      </c>
      <c r="B17" s="103">
        <v>768981877.79</v>
      </c>
      <c r="C17" s="103">
        <v>-87335921.57</v>
      </c>
      <c r="D17" s="103">
        <f t="shared" si="1"/>
        <v>681645956.22</v>
      </c>
      <c r="E17" s="103">
        <v>681645956.22</v>
      </c>
      <c r="F17" s="103">
        <v>649015756.5</v>
      </c>
      <c r="G17" s="103">
        <f t="shared" si="2"/>
        <v>0</v>
      </c>
    </row>
    <row r="18" spans="1:7" ht="12.75">
      <c r="A18" s="183" t="s">
        <v>455</v>
      </c>
      <c r="B18" s="103">
        <v>0</v>
      </c>
      <c r="C18" s="103">
        <v>0</v>
      </c>
      <c r="D18" s="103">
        <f t="shared" si="1"/>
        <v>0</v>
      </c>
      <c r="E18" s="103">
        <v>0</v>
      </c>
      <c r="F18" s="103">
        <v>0</v>
      </c>
      <c r="G18" s="103">
        <f t="shared" si="2"/>
        <v>0</v>
      </c>
    </row>
    <row r="19" spans="1:7" ht="12.75">
      <c r="A19" s="183" t="s">
        <v>456</v>
      </c>
      <c r="B19" s="103">
        <v>630397825.66</v>
      </c>
      <c r="C19" s="103">
        <v>7037728.810000002</v>
      </c>
      <c r="D19" s="103">
        <f t="shared" si="1"/>
        <v>637435554.47</v>
      </c>
      <c r="E19" s="103">
        <v>637435554.47</v>
      </c>
      <c r="F19" s="103">
        <v>594187991.9300001</v>
      </c>
      <c r="G19" s="103">
        <f t="shared" si="2"/>
        <v>0</v>
      </c>
    </row>
    <row r="20" spans="1:7" ht="12.75">
      <c r="A20" s="183" t="s">
        <v>457</v>
      </c>
      <c r="B20" s="103">
        <v>246419349.41</v>
      </c>
      <c r="C20" s="103">
        <v>18029088.560000002</v>
      </c>
      <c r="D20" s="103">
        <f t="shared" si="1"/>
        <v>264448437.97</v>
      </c>
      <c r="E20" s="103">
        <v>264448437.96999997</v>
      </c>
      <c r="F20" s="103">
        <v>253639608.33999997</v>
      </c>
      <c r="G20" s="103">
        <f t="shared" si="2"/>
        <v>0</v>
      </c>
    </row>
    <row r="21" spans="1:7" ht="12.75">
      <c r="A21" s="184"/>
      <c r="B21" s="103"/>
      <c r="C21" s="103"/>
      <c r="D21" s="103"/>
      <c r="E21" s="103"/>
      <c r="F21" s="103"/>
      <c r="G21" s="103"/>
    </row>
    <row r="22" spans="1:7" ht="12.75">
      <c r="A22" s="182" t="s">
        <v>458</v>
      </c>
      <c r="B22" s="113">
        <f>SUM(B23:B29)</f>
        <v>2507202722.98</v>
      </c>
      <c r="C22" s="113">
        <f>SUM(C23:C29)</f>
        <v>305270600.1299999</v>
      </c>
      <c r="D22" s="113">
        <f>SUM(D23:D29)</f>
        <v>2812473323.1099997</v>
      </c>
      <c r="E22" s="113">
        <f>SUM(E23:E29)</f>
        <v>2804181791.9799986</v>
      </c>
      <c r="F22" s="113">
        <f>SUM(F23:F29)</f>
        <v>2729058692.88</v>
      </c>
      <c r="G22" s="113">
        <f aca="true" t="shared" si="3" ref="G22:G29">D22-E22</f>
        <v>8291531.130001068</v>
      </c>
    </row>
    <row r="23" spans="1:7" ht="12.75">
      <c r="A23" s="183" t="s">
        <v>459</v>
      </c>
      <c r="B23" s="103">
        <v>29923876.48</v>
      </c>
      <c r="C23" s="103">
        <v>-10131652.54</v>
      </c>
      <c r="D23" s="103">
        <f>B23+C23</f>
        <v>19792223.94</v>
      </c>
      <c r="E23" s="103">
        <v>19792223.939999998</v>
      </c>
      <c r="F23" s="103">
        <v>17840094.29</v>
      </c>
      <c r="G23" s="103">
        <f t="shared" si="3"/>
        <v>0</v>
      </c>
    </row>
    <row r="24" spans="1:7" ht="12.75">
      <c r="A24" s="183" t="s">
        <v>460</v>
      </c>
      <c r="B24" s="103">
        <v>120877060.93</v>
      </c>
      <c r="C24" s="103">
        <v>32552127.659999967</v>
      </c>
      <c r="D24" s="103">
        <f aca="true" t="shared" si="4" ref="D24:D29">B24+C24</f>
        <v>153429188.58999997</v>
      </c>
      <c r="E24" s="103">
        <v>145137657.45999992</v>
      </c>
      <c r="F24" s="103">
        <v>143347072.70999992</v>
      </c>
      <c r="G24" s="103">
        <f t="shared" si="3"/>
        <v>8291531.130000055</v>
      </c>
    </row>
    <row r="25" spans="1:7" ht="12.75">
      <c r="A25" s="183" t="s">
        <v>461</v>
      </c>
      <c r="B25" s="103">
        <v>196798554</v>
      </c>
      <c r="C25" s="103">
        <v>178213789.84</v>
      </c>
      <c r="D25" s="103">
        <f t="shared" si="4"/>
        <v>375012343.84000003</v>
      </c>
      <c r="E25" s="103">
        <v>375012343.84000015</v>
      </c>
      <c r="F25" s="103">
        <v>370224953.2600002</v>
      </c>
      <c r="G25" s="103">
        <f t="shared" si="3"/>
        <v>0</v>
      </c>
    </row>
    <row r="26" spans="1:7" ht="12.75">
      <c r="A26" s="183" t="s">
        <v>462</v>
      </c>
      <c r="B26" s="103">
        <v>205646592.62</v>
      </c>
      <c r="C26" s="103">
        <v>13039728.52000001</v>
      </c>
      <c r="D26" s="103">
        <f t="shared" si="4"/>
        <v>218686321.14000002</v>
      </c>
      <c r="E26" s="103">
        <v>218686321.14000002</v>
      </c>
      <c r="F26" s="103">
        <v>208154102.98999998</v>
      </c>
      <c r="G26" s="103">
        <f t="shared" si="3"/>
        <v>0</v>
      </c>
    </row>
    <row r="27" spans="1:7" ht="12.75">
      <c r="A27" s="183" t="s">
        <v>463</v>
      </c>
      <c r="B27" s="103">
        <v>1216791758.4</v>
      </c>
      <c r="C27" s="103">
        <v>164617980.37999994</v>
      </c>
      <c r="D27" s="103">
        <f t="shared" si="4"/>
        <v>1381409738.78</v>
      </c>
      <c r="E27" s="103">
        <v>1381409738.7799988</v>
      </c>
      <c r="F27" s="103">
        <v>1337016315.88</v>
      </c>
      <c r="G27" s="103">
        <f t="shared" si="3"/>
        <v>0</v>
      </c>
    </row>
    <row r="28" spans="1:7" ht="12.75">
      <c r="A28" s="183" t="s">
        <v>464</v>
      </c>
      <c r="B28" s="103">
        <v>737164880.55</v>
      </c>
      <c r="C28" s="103">
        <v>-73021373.73</v>
      </c>
      <c r="D28" s="103">
        <f t="shared" si="4"/>
        <v>664143506.8199999</v>
      </c>
      <c r="E28" s="103">
        <v>664143506.8199999</v>
      </c>
      <c r="F28" s="103">
        <v>652476153.75</v>
      </c>
      <c r="G28" s="103">
        <f t="shared" si="3"/>
        <v>0</v>
      </c>
    </row>
    <row r="29" spans="1:7" ht="12.75">
      <c r="A29" s="183" t="s">
        <v>465</v>
      </c>
      <c r="B29" s="103">
        <v>0</v>
      </c>
      <c r="C29" s="103">
        <v>0</v>
      </c>
      <c r="D29" s="103">
        <f t="shared" si="4"/>
        <v>0</v>
      </c>
      <c r="E29" s="103">
        <v>0</v>
      </c>
      <c r="F29" s="103">
        <v>0</v>
      </c>
      <c r="G29" s="103">
        <f t="shared" si="3"/>
        <v>0</v>
      </c>
    </row>
    <row r="30" spans="1:7" ht="12.75">
      <c r="A30" s="184"/>
      <c r="B30" s="103"/>
      <c r="C30" s="103"/>
      <c r="D30" s="103"/>
      <c r="E30" s="103"/>
      <c r="F30" s="103"/>
      <c r="G30" s="103"/>
    </row>
    <row r="31" spans="1:7" ht="12.75">
      <c r="A31" s="182" t="s">
        <v>466</v>
      </c>
      <c r="B31" s="113">
        <f>SUM(B32:B40)</f>
        <v>472686781.49</v>
      </c>
      <c r="C31" s="113">
        <f>SUM(C32:C40)</f>
        <v>19647233.230000004</v>
      </c>
      <c r="D31" s="113">
        <f>SUM(D32:D40)</f>
        <v>492334014.72</v>
      </c>
      <c r="E31" s="113">
        <f>SUM(E32:E40)</f>
        <v>492334014.7199999</v>
      </c>
      <c r="F31" s="113">
        <f>SUM(F32:F40)</f>
        <v>467507296.76</v>
      </c>
      <c r="G31" s="113">
        <f aca="true" t="shared" si="5" ref="G31:G40">D31-E31</f>
        <v>0</v>
      </c>
    </row>
    <row r="32" spans="1:7" ht="12.75">
      <c r="A32" s="183" t="s">
        <v>467</v>
      </c>
      <c r="B32" s="103">
        <v>121028836.31</v>
      </c>
      <c r="C32" s="103">
        <v>1632837.2699999996</v>
      </c>
      <c r="D32" s="103">
        <f>B32+C32</f>
        <v>122661673.58</v>
      </c>
      <c r="E32" s="103">
        <v>122661673.57999998</v>
      </c>
      <c r="F32" s="103">
        <v>117934575.38</v>
      </c>
      <c r="G32" s="103">
        <f t="shared" si="5"/>
        <v>0</v>
      </c>
    </row>
    <row r="33" spans="1:7" ht="12.75">
      <c r="A33" s="183" t="s">
        <v>468</v>
      </c>
      <c r="B33" s="103">
        <v>91496731.23</v>
      </c>
      <c r="C33" s="103">
        <v>8389424.480000004</v>
      </c>
      <c r="D33" s="103">
        <f aca="true" t="shared" si="6" ref="D33:D40">B33+C33</f>
        <v>99886155.71000001</v>
      </c>
      <c r="E33" s="103">
        <v>99886155.71</v>
      </c>
      <c r="F33" s="103">
        <v>97738666.73</v>
      </c>
      <c r="G33" s="103">
        <f t="shared" si="5"/>
        <v>0</v>
      </c>
    </row>
    <row r="34" spans="1:7" ht="12.75">
      <c r="A34" s="183" t="s">
        <v>469</v>
      </c>
      <c r="B34" s="103">
        <v>0</v>
      </c>
      <c r="C34" s="103">
        <v>0</v>
      </c>
      <c r="D34" s="103">
        <f t="shared" si="6"/>
        <v>0</v>
      </c>
      <c r="E34" s="103">
        <v>0</v>
      </c>
      <c r="F34" s="103">
        <v>0</v>
      </c>
      <c r="G34" s="103">
        <f t="shared" si="5"/>
        <v>0</v>
      </c>
    </row>
    <row r="35" spans="1:7" ht="12.75">
      <c r="A35" s="183" t="s">
        <v>470</v>
      </c>
      <c r="B35" s="103">
        <v>0</v>
      </c>
      <c r="C35" s="103">
        <v>0</v>
      </c>
      <c r="D35" s="103">
        <f t="shared" si="6"/>
        <v>0</v>
      </c>
      <c r="E35" s="103">
        <v>0</v>
      </c>
      <c r="F35" s="103">
        <v>0</v>
      </c>
      <c r="G35" s="103">
        <f t="shared" si="5"/>
        <v>0</v>
      </c>
    </row>
    <row r="36" spans="1:7" ht="12.75">
      <c r="A36" s="183" t="s">
        <v>471</v>
      </c>
      <c r="B36" s="103">
        <v>100868000.66</v>
      </c>
      <c r="C36" s="103">
        <v>-4217009.890000001</v>
      </c>
      <c r="D36" s="110">
        <f t="shared" si="6"/>
        <v>96650990.77</v>
      </c>
      <c r="E36" s="103">
        <v>96650990.77</v>
      </c>
      <c r="F36" s="103">
        <v>91807273.45</v>
      </c>
      <c r="G36" s="110">
        <f t="shared" si="5"/>
        <v>0</v>
      </c>
    </row>
    <row r="37" spans="1:7" ht="12.75">
      <c r="A37" s="183" t="s">
        <v>472</v>
      </c>
      <c r="B37" s="103">
        <v>0</v>
      </c>
      <c r="C37" s="103">
        <v>0</v>
      </c>
      <c r="D37" s="103">
        <f t="shared" si="6"/>
        <v>0</v>
      </c>
      <c r="E37" s="103">
        <v>0</v>
      </c>
      <c r="F37" s="103">
        <v>0</v>
      </c>
      <c r="G37" s="103">
        <f t="shared" si="5"/>
        <v>0</v>
      </c>
    </row>
    <row r="38" spans="1:7" ht="12.75">
      <c r="A38" s="183" t="s">
        <v>473</v>
      </c>
      <c r="B38" s="103">
        <v>152610777.29</v>
      </c>
      <c r="C38" s="103">
        <v>14836391.75</v>
      </c>
      <c r="D38" s="103">
        <f t="shared" si="6"/>
        <v>167447169.04</v>
      </c>
      <c r="E38" s="103">
        <v>167447169.04</v>
      </c>
      <c r="F38" s="103">
        <v>155256496.62</v>
      </c>
      <c r="G38" s="103">
        <f t="shared" si="5"/>
        <v>0</v>
      </c>
    </row>
    <row r="39" spans="1:7" ht="12.75">
      <c r="A39" s="183" t="s">
        <v>474</v>
      </c>
      <c r="B39" s="103">
        <v>6682436</v>
      </c>
      <c r="C39" s="103">
        <v>-994410.3799999999</v>
      </c>
      <c r="D39" s="103">
        <f t="shared" si="6"/>
        <v>5688025.62</v>
      </c>
      <c r="E39" s="103">
        <v>5688025.619999999</v>
      </c>
      <c r="F39" s="103">
        <v>4770284.58</v>
      </c>
      <c r="G39" s="103">
        <f t="shared" si="5"/>
        <v>0</v>
      </c>
    </row>
    <row r="40" spans="1:7" ht="12.75">
      <c r="A40" s="183" t="s">
        <v>475</v>
      </c>
      <c r="B40" s="103">
        <v>0</v>
      </c>
      <c r="C40" s="103">
        <v>0</v>
      </c>
      <c r="D40" s="103">
        <f t="shared" si="6"/>
        <v>0</v>
      </c>
      <c r="E40" s="103">
        <v>0</v>
      </c>
      <c r="F40" s="103">
        <v>0</v>
      </c>
      <c r="G40" s="103">
        <f t="shared" si="5"/>
        <v>0</v>
      </c>
    </row>
    <row r="41" spans="1:7" ht="12.75">
      <c r="A41" s="184"/>
      <c r="B41" s="103"/>
      <c r="C41" s="103"/>
      <c r="D41" s="103"/>
      <c r="E41" s="103"/>
      <c r="F41" s="103"/>
      <c r="G41" s="103"/>
    </row>
    <row r="42" spans="1:7" ht="12.75">
      <c r="A42" s="182" t="s">
        <v>476</v>
      </c>
      <c r="B42" s="113">
        <f>SUM(B43:B46)</f>
        <v>2120314482</v>
      </c>
      <c r="C42" s="113">
        <f>SUM(C43:C46)</f>
        <v>335386670.85</v>
      </c>
      <c r="D42" s="113">
        <f>SUM(D43:D46)</f>
        <v>2455701152.85</v>
      </c>
      <c r="E42" s="113">
        <f>SUM(E43:E46)</f>
        <v>2455701152.85</v>
      </c>
      <c r="F42" s="113">
        <f>SUM(F43:F46)</f>
        <v>2455701152.85</v>
      </c>
      <c r="G42" s="113">
        <f>D42-E42</f>
        <v>0</v>
      </c>
    </row>
    <row r="43" spans="1:7" ht="12.75">
      <c r="A43" s="183" t="s">
        <v>477</v>
      </c>
      <c r="B43" s="103">
        <v>227403110</v>
      </c>
      <c r="C43" s="103">
        <v>128071302.45</v>
      </c>
      <c r="D43" s="103">
        <f>B43+C43</f>
        <v>355474412.45</v>
      </c>
      <c r="E43" s="103">
        <v>355474412.45</v>
      </c>
      <c r="F43" s="103">
        <v>355474412.45</v>
      </c>
      <c r="G43" s="103">
        <f>D43-E43</f>
        <v>0</v>
      </c>
    </row>
    <row r="44" spans="1:7" ht="25.5">
      <c r="A44" s="185" t="s">
        <v>478</v>
      </c>
      <c r="B44" s="103">
        <v>1892911372</v>
      </c>
      <c r="C44" s="103">
        <v>207315368.4</v>
      </c>
      <c r="D44" s="103">
        <f>B44+C44</f>
        <v>2100226740.4</v>
      </c>
      <c r="E44" s="103">
        <v>2100226740.4</v>
      </c>
      <c r="F44" s="103">
        <v>2100226740.4</v>
      </c>
      <c r="G44" s="103">
        <f>D44-E44</f>
        <v>0</v>
      </c>
    </row>
    <row r="45" spans="1:7" ht="12.75">
      <c r="A45" s="183" t="s">
        <v>479</v>
      </c>
      <c r="B45" s="103">
        <v>0</v>
      </c>
      <c r="C45" s="103">
        <v>0</v>
      </c>
      <c r="D45" s="103">
        <f>B45+C45</f>
        <v>0</v>
      </c>
      <c r="E45" s="103">
        <v>0</v>
      </c>
      <c r="F45" s="103">
        <v>0</v>
      </c>
      <c r="G45" s="103">
        <f>D45-E45</f>
        <v>0</v>
      </c>
    </row>
    <row r="46" spans="1:7" ht="12.75">
      <c r="A46" s="183" t="s">
        <v>480</v>
      </c>
      <c r="B46" s="103">
        <v>0</v>
      </c>
      <c r="C46" s="103">
        <v>0</v>
      </c>
      <c r="D46" s="103">
        <f>B46+C46</f>
        <v>0</v>
      </c>
      <c r="E46" s="103">
        <v>0</v>
      </c>
      <c r="F46" s="103">
        <v>0</v>
      </c>
      <c r="G46" s="103">
        <f>D46-E46</f>
        <v>0</v>
      </c>
    </row>
    <row r="47" spans="1:7" ht="12.75">
      <c r="A47" s="184"/>
      <c r="B47" s="103"/>
      <c r="C47" s="103"/>
      <c r="D47" s="103"/>
      <c r="E47" s="103"/>
      <c r="F47" s="103"/>
      <c r="G47" s="103"/>
    </row>
    <row r="48" spans="1:7" ht="12.75">
      <c r="A48" s="182" t="s">
        <v>481</v>
      </c>
      <c r="B48" s="113">
        <f>B49+B59+B68+B79</f>
        <v>11353166729</v>
      </c>
      <c r="C48" s="113">
        <f>C49+C59+C68+C79</f>
        <v>1875286774.73</v>
      </c>
      <c r="D48" s="113">
        <f>D49+D59+D68+D79</f>
        <v>13228453503.73</v>
      </c>
      <c r="E48" s="113">
        <f>E49+E59+E68+E79</f>
        <v>13048025620.45</v>
      </c>
      <c r="F48" s="113">
        <f>F49+F59+F68+F79</f>
        <v>13047781755.42</v>
      </c>
      <c r="G48" s="113">
        <f aca="true" t="shared" si="7" ref="G48:G83">D48-E48</f>
        <v>180427883.27999878</v>
      </c>
    </row>
    <row r="49" spans="1:7" ht="12.75">
      <c r="A49" s="182" t="s">
        <v>449</v>
      </c>
      <c r="B49" s="113">
        <f>SUM(B50:B57)</f>
        <v>233892212</v>
      </c>
      <c r="C49" s="113">
        <f>SUM(C50:C57)</f>
        <v>232058365.57</v>
      </c>
      <c r="D49" s="113">
        <f>SUM(D50:D57)</f>
        <v>465950577.56999993</v>
      </c>
      <c r="E49" s="113">
        <f>SUM(E50:E57)</f>
        <v>464858350.57</v>
      </c>
      <c r="F49" s="113">
        <f>SUM(F50:F57)</f>
        <v>464858350.57</v>
      </c>
      <c r="G49" s="113">
        <f t="shared" si="7"/>
        <v>1092226.9999999404</v>
      </c>
    </row>
    <row r="50" spans="1:7" ht="12.75">
      <c r="A50" s="183" t="s">
        <v>450</v>
      </c>
      <c r="B50" s="103">
        <v>5900000</v>
      </c>
      <c r="C50" s="103">
        <v>-5898898.69</v>
      </c>
      <c r="D50" s="103">
        <f>B50+C50</f>
        <v>1101.3099999995902</v>
      </c>
      <c r="E50" s="103">
        <v>1101.3099999995902</v>
      </c>
      <c r="F50" s="103">
        <v>1101.3099999995902</v>
      </c>
      <c r="G50" s="103">
        <f t="shared" si="7"/>
        <v>0</v>
      </c>
    </row>
    <row r="51" spans="1:7" ht="12.75">
      <c r="A51" s="183" t="s">
        <v>451</v>
      </c>
      <c r="B51" s="103">
        <v>102600000</v>
      </c>
      <c r="C51" s="103">
        <v>-2165706.64</v>
      </c>
      <c r="D51" s="103">
        <f aca="true" t="shared" si="8" ref="D51:D57">B51+C51</f>
        <v>100434293.36</v>
      </c>
      <c r="E51" s="103">
        <v>100434293.36</v>
      </c>
      <c r="F51" s="103">
        <v>100434293.36</v>
      </c>
      <c r="G51" s="103">
        <f t="shared" si="7"/>
        <v>0</v>
      </c>
    </row>
    <row r="52" spans="1:7" ht="12.75">
      <c r="A52" s="183" t="s">
        <v>452</v>
      </c>
      <c r="B52" s="103">
        <v>0</v>
      </c>
      <c r="C52" s="103">
        <v>43255294.21</v>
      </c>
      <c r="D52" s="103">
        <f t="shared" si="8"/>
        <v>43255294.21</v>
      </c>
      <c r="E52" s="103">
        <v>42441358.67</v>
      </c>
      <c r="F52" s="103">
        <v>42441358.67</v>
      </c>
      <c r="G52" s="103">
        <f t="shared" si="7"/>
        <v>813935.5399999991</v>
      </c>
    </row>
    <row r="53" spans="1:7" ht="12.75">
      <c r="A53" s="183" t="s">
        <v>453</v>
      </c>
      <c r="B53" s="103">
        <v>0</v>
      </c>
      <c r="C53" s="103">
        <v>0</v>
      </c>
      <c r="D53" s="103">
        <f t="shared" si="8"/>
        <v>0</v>
      </c>
      <c r="E53" s="103">
        <v>0</v>
      </c>
      <c r="F53" s="103">
        <v>0</v>
      </c>
      <c r="G53" s="103">
        <f t="shared" si="7"/>
        <v>0</v>
      </c>
    </row>
    <row r="54" spans="1:7" ht="12.75">
      <c r="A54" s="183" t="s">
        <v>454</v>
      </c>
      <c r="B54" s="103">
        <v>0</v>
      </c>
      <c r="C54" s="103">
        <v>57564211.85</v>
      </c>
      <c r="D54" s="103">
        <f t="shared" si="8"/>
        <v>57564211.85</v>
      </c>
      <c r="E54" s="103">
        <v>57564211.85</v>
      </c>
      <c r="F54" s="103">
        <v>57564211.85</v>
      </c>
      <c r="G54" s="103">
        <f t="shared" si="7"/>
        <v>0</v>
      </c>
    </row>
    <row r="55" spans="1:7" ht="12.75">
      <c r="A55" s="183" t="s">
        <v>455</v>
      </c>
      <c r="B55" s="103">
        <v>0</v>
      </c>
      <c r="C55" s="103">
        <v>0</v>
      </c>
      <c r="D55" s="103">
        <f t="shared" si="8"/>
        <v>0</v>
      </c>
      <c r="E55" s="103">
        <v>0</v>
      </c>
      <c r="F55" s="103">
        <v>0</v>
      </c>
      <c r="G55" s="103">
        <f t="shared" si="7"/>
        <v>0</v>
      </c>
    </row>
    <row r="56" spans="1:7" ht="12.75">
      <c r="A56" s="183" t="s">
        <v>456</v>
      </c>
      <c r="B56" s="103">
        <v>120392212</v>
      </c>
      <c r="C56" s="103">
        <v>84995484.7</v>
      </c>
      <c r="D56" s="103">
        <f t="shared" si="8"/>
        <v>205387696.7</v>
      </c>
      <c r="E56" s="103">
        <v>205387696.7</v>
      </c>
      <c r="F56" s="103">
        <v>205387696.7</v>
      </c>
      <c r="G56" s="103">
        <f t="shared" si="7"/>
        <v>0</v>
      </c>
    </row>
    <row r="57" spans="1:7" ht="12.75">
      <c r="A57" s="183" t="s">
        <v>457</v>
      </c>
      <c r="B57" s="103">
        <v>5000000</v>
      </c>
      <c r="C57" s="103">
        <v>54307980.14</v>
      </c>
      <c r="D57" s="103">
        <f t="shared" si="8"/>
        <v>59307980.14</v>
      </c>
      <c r="E57" s="103">
        <v>59029688.68</v>
      </c>
      <c r="F57" s="103">
        <v>59029688.68</v>
      </c>
      <c r="G57" s="103">
        <f t="shared" si="7"/>
        <v>278291.4600000009</v>
      </c>
    </row>
    <row r="58" spans="1:7" ht="12.75">
      <c r="A58" s="184"/>
      <c r="B58" s="103"/>
      <c r="C58" s="103"/>
      <c r="D58" s="103"/>
      <c r="E58" s="103"/>
      <c r="F58" s="103"/>
      <c r="G58" s="103"/>
    </row>
    <row r="59" spans="1:7" ht="12.75">
      <c r="A59" s="182" t="s">
        <v>458</v>
      </c>
      <c r="B59" s="113">
        <f>SUM(B60:B66)</f>
        <v>9565273644</v>
      </c>
      <c r="C59" s="113">
        <f>SUM(C60:C66)</f>
        <v>1585276722.68</v>
      </c>
      <c r="D59" s="113">
        <f>SUM(D60:D66)</f>
        <v>11150550366.68</v>
      </c>
      <c r="E59" s="113">
        <f>SUM(E60:E66)</f>
        <v>10979037921.210001</v>
      </c>
      <c r="F59" s="113">
        <f>SUM(F60:F66)</f>
        <v>10978794056.18</v>
      </c>
      <c r="G59" s="113">
        <f t="shared" si="7"/>
        <v>171512445.4699993</v>
      </c>
    </row>
    <row r="60" spans="1:7" ht="12.75">
      <c r="A60" s="183" t="s">
        <v>459</v>
      </c>
      <c r="B60" s="103">
        <v>0</v>
      </c>
      <c r="C60" s="103">
        <v>1072009.53</v>
      </c>
      <c r="D60" s="103">
        <f>B60+C60</f>
        <v>1072009.53</v>
      </c>
      <c r="E60" s="103">
        <v>1072009.53</v>
      </c>
      <c r="F60" s="103">
        <v>1072009.53</v>
      </c>
      <c r="G60" s="103">
        <f t="shared" si="7"/>
        <v>0</v>
      </c>
    </row>
    <row r="61" spans="1:7" ht="12.75">
      <c r="A61" s="183" t="s">
        <v>460</v>
      </c>
      <c r="B61" s="103">
        <v>376395152</v>
      </c>
      <c r="C61" s="103">
        <v>733415738.35</v>
      </c>
      <c r="D61" s="103">
        <f aca="true" t="shared" si="9" ref="D61:D66">B61+C61</f>
        <v>1109810890.35</v>
      </c>
      <c r="E61" s="103">
        <v>994840496.88</v>
      </c>
      <c r="F61" s="103">
        <v>994840496.88</v>
      </c>
      <c r="G61" s="103">
        <f t="shared" si="7"/>
        <v>114970393.46999991</v>
      </c>
    </row>
    <row r="62" spans="1:7" ht="12.75">
      <c r="A62" s="183" t="s">
        <v>461</v>
      </c>
      <c r="B62" s="103">
        <v>1606375171</v>
      </c>
      <c r="C62" s="103">
        <v>226199946.27</v>
      </c>
      <c r="D62" s="103">
        <f t="shared" si="9"/>
        <v>1832575117.27</v>
      </c>
      <c r="E62" s="103">
        <v>1832015660.75</v>
      </c>
      <c r="F62" s="103">
        <v>1832015660.75</v>
      </c>
      <c r="G62" s="103">
        <f t="shared" si="7"/>
        <v>559456.5199999809</v>
      </c>
    </row>
    <row r="63" spans="1:7" ht="12.75">
      <c r="A63" s="183" t="s">
        <v>462</v>
      </c>
      <c r="B63" s="103">
        <v>0</v>
      </c>
      <c r="C63" s="103">
        <v>157501714.35</v>
      </c>
      <c r="D63" s="103">
        <f t="shared" si="9"/>
        <v>157501714.35</v>
      </c>
      <c r="E63" s="103">
        <v>136569188.6</v>
      </c>
      <c r="F63" s="103">
        <v>136569188.6</v>
      </c>
      <c r="G63" s="103">
        <f t="shared" si="7"/>
        <v>20932525.75</v>
      </c>
    </row>
    <row r="64" spans="1:7" ht="12.75">
      <c r="A64" s="183" t="s">
        <v>463</v>
      </c>
      <c r="B64" s="103">
        <v>6851563305</v>
      </c>
      <c r="C64" s="103">
        <v>413456494.68</v>
      </c>
      <c r="D64" s="103">
        <f t="shared" si="9"/>
        <v>7265019799.68</v>
      </c>
      <c r="E64" s="103">
        <v>7235640319.18</v>
      </c>
      <c r="F64" s="103">
        <v>7235396454.15</v>
      </c>
      <c r="G64" s="103">
        <f t="shared" si="7"/>
        <v>29379480.5</v>
      </c>
    </row>
    <row r="65" spans="1:7" ht="12.75">
      <c r="A65" s="183" t="s">
        <v>464</v>
      </c>
      <c r="B65" s="103">
        <v>730940016</v>
      </c>
      <c r="C65" s="103">
        <v>53630819.5</v>
      </c>
      <c r="D65" s="103">
        <f t="shared" si="9"/>
        <v>784570835.5</v>
      </c>
      <c r="E65" s="103">
        <v>778900246.27</v>
      </c>
      <c r="F65" s="103">
        <v>778900246.27</v>
      </c>
      <c r="G65" s="103">
        <f t="shared" si="7"/>
        <v>5670589.230000019</v>
      </c>
    </row>
    <row r="66" spans="1:7" ht="12.75">
      <c r="A66" s="183" t="s">
        <v>465</v>
      </c>
      <c r="B66" s="103">
        <v>0</v>
      </c>
      <c r="C66" s="103">
        <v>0</v>
      </c>
      <c r="D66" s="103">
        <f t="shared" si="9"/>
        <v>0</v>
      </c>
      <c r="E66" s="103">
        <v>0</v>
      </c>
      <c r="F66" s="103">
        <v>0</v>
      </c>
      <c r="G66" s="103">
        <f t="shared" si="7"/>
        <v>0</v>
      </c>
    </row>
    <row r="67" spans="1:7" ht="12.75">
      <c r="A67" s="184"/>
      <c r="B67" s="103"/>
      <c r="C67" s="103"/>
      <c r="D67" s="103"/>
      <c r="E67" s="103"/>
      <c r="F67" s="103"/>
      <c r="G67" s="103"/>
    </row>
    <row r="68" spans="1:7" ht="12.75">
      <c r="A68" s="182" t="s">
        <v>466</v>
      </c>
      <c r="B68" s="113">
        <f>SUM(B69:B77)</f>
        <v>51465477</v>
      </c>
      <c r="C68" s="113">
        <f>SUM(C69:C77)</f>
        <v>119715338.72</v>
      </c>
      <c r="D68" s="113">
        <f>SUM(D69:D77)</f>
        <v>171180815.72</v>
      </c>
      <c r="E68" s="113">
        <f>SUM(E69:E77)</f>
        <v>163357604.91</v>
      </c>
      <c r="F68" s="113">
        <f>SUM(F69:F77)</f>
        <v>163357604.91</v>
      </c>
      <c r="G68" s="113">
        <f t="shared" si="7"/>
        <v>7823210.810000002</v>
      </c>
    </row>
    <row r="69" spans="1:7" ht="12.75">
      <c r="A69" s="183" t="s">
        <v>467</v>
      </c>
      <c r="B69" s="103">
        <v>36465477</v>
      </c>
      <c r="C69" s="103">
        <v>19247852.06</v>
      </c>
      <c r="D69" s="103">
        <f>B69+C69</f>
        <v>55713329.06</v>
      </c>
      <c r="E69" s="103">
        <v>51713329.06</v>
      </c>
      <c r="F69" s="103">
        <v>51713329.06</v>
      </c>
      <c r="G69" s="103">
        <f t="shared" si="7"/>
        <v>4000000</v>
      </c>
    </row>
    <row r="70" spans="1:7" ht="12.75">
      <c r="A70" s="183" t="s">
        <v>468</v>
      </c>
      <c r="B70" s="103">
        <v>15000000</v>
      </c>
      <c r="C70" s="103">
        <v>26776051.08</v>
      </c>
      <c r="D70" s="103">
        <f aca="true" t="shared" si="10" ref="D70:D77">B70+C70</f>
        <v>41776051.08</v>
      </c>
      <c r="E70" s="103">
        <v>41776051.08</v>
      </c>
      <c r="F70" s="103">
        <v>41776051.08</v>
      </c>
      <c r="G70" s="103">
        <f t="shared" si="7"/>
        <v>0</v>
      </c>
    </row>
    <row r="71" spans="1:7" ht="12.75">
      <c r="A71" s="183" t="s">
        <v>469</v>
      </c>
      <c r="B71" s="103">
        <v>0</v>
      </c>
      <c r="C71" s="103">
        <v>0</v>
      </c>
      <c r="D71" s="103">
        <f t="shared" si="10"/>
        <v>0</v>
      </c>
      <c r="E71" s="103">
        <v>0</v>
      </c>
      <c r="F71" s="103">
        <v>0</v>
      </c>
      <c r="G71" s="103">
        <f t="shared" si="7"/>
        <v>0</v>
      </c>
    </row>
    <row r="72" spans="1:7" ht="12.75">
      <c r="A72" s="183" t="s">
        <v>470</v>
      </c>
      <c r="B72" s="103">
        <v>0</v>
      </c>
      <c r="C72" s="103">
        <v>0</v>
      </c>
      <c r="D72" s="103">
        <f t="shared" si="10"/>
        <v>0</v>
      </c>
      <c r="E72" s="103">
        <v>0</v>
      </c>
      <c r="F72" s="103">
        <v>0</v>
      </c>
      <c r="G72" s="103">
        <f t="shared" si="7"/>
        <v>0</v>
      </c>
    </row>
    <row r="73" spans="1:7" ht="12.75">
      <c r="A73" s="183" t="s">
        <v>471</v>
      </c>
      <c r="B73" s="103">
        <v>0</v>
      </c>
      <c r="C73" s="103">
        <v>64797812.81</v>
      </c>
      <c r="D73" s="103">
        <f t="shared" si="10"/>
        <v>64797812.81</v>
      </c>
      <c r="E73" s="103">
        <v>62968396.8</v>
      </c>
      <c r="F73" s="103">
        <v>62968396.8</v>
      </c>
      <c r="G73" s="103">
        <f t="shared" si="7"/>
        <v>1829416.0100000054</v>
      </c>
    </row>
    <row r="74" spans="1:7" ht="12.75">
      <c r="A74" s="183" t="s">
        <v>472</v>
      </c>
      <c r="B74" s="103">
        <v>0</v>
      </c>
      <c r="C74" s="103">
        <v>0</v>
      </c>
      <c r="D74" s="103">
        <f t="shared" si="10"/>
        <v>0</v>
      </c>
      <c r="E74" s="103">
        <v>0</v>
      </c>
      <c r="F74" s="103">
        <v>0</v>
      </c>
      <c r="G74" s="103">
        <f t="shared" si="7"/>
        <v>0</v>
      </c>
    </row>
    <row r="75" spans="1:7" ht="12.75">
      <c r="A75" s="183" t="s">
        <v>473</v>
      </c>
      <c r="B75" s="103">
        <v>0</v>
      </c>
      <c r="C75" s="103">
        <v>5893622.77</v>
      </c>
      <c r="D75" s="103">
        <f t="shared" si="10"/>
        <v>5893622.77</v>
      </c>
      <c r="E75" s="103">
        <v>3899827.97</v>
      </c>
      <c r="F75" s="103">
        <v>3899827.97</v>
      </c>
      <c r="G75" s="103">
        <f t="shared" si="7"/>
        <v>1993794.7999999993</v>
      </c>
    </row>
    <row r="76" spans="1:7" ht="12.75">
      <c r="A76" s="183" t="s">
        <v>474</v>
      </c>
      <c r="B76" s="103">
        <v>0</v>
      </c>
      <c r="C76" s="103">
        <v>3000000</v>
      </c>
      <c r="D76" s="103">
        <f t="shared" si="10"/>
        <v>3000000</v>
      </c>
      <c r="E76" s="103">
        <v>3000000</v>
      </c>
      <c r="F76" s="103">
        <v>3000000</v>
      </c>
      <c r="G76" s="103">
        <f t="shared" si="7"/>
        <v>0</v>
      </c>
    </row>
    <row r="77" spans="1:7" ht="13.5" thickBot="1">
      <c r="A77" s="186" t="s">
        <v>475</v>
      </c>
      <c r="B77" s="187">
        <v>0</v>
      </c>
      <c r="C77" s="187">
        <v>0</v>
      </c>
      <c r="D77" s="187">
        <f t="shared" si="10"/>
        <v>0</v>
      </c>
      <c r="E77" s="187">
        <v>0</v>
      </c>
      <c r="F77" s="187">
        <v>0</v>
      </c>
      <c r="G77" s="187">
        <f t="shared" si="7"/>
        <v>0</v>
      </c>
    </row>
    <row r="78" spans="1:7" ht="12.75">
      <c r="A78" s="184"/>
      <c r="B78" s="103"/>
      <c r="C78" s="103"/>
      <c r="D78" s="103"/>
      <c r="E78" s="103"/>
      <c r="F78" s="103"/>
      <c r="G78" s="103"/>
    </row>
    <row r="79" spans="1:7" ht="12.75">
      <c r="A79" s="182" t="s">
        <v>476</v>
      </c>
      <c r="B79" s="113">
        <f>SUM(B80:B83)</f>
        <v>1502535396</v>
      </c>
      <c r="C79" s="113">
        <f>SUM(C80:C83)</f>
        <v>-61763652.24</v>
      </c>
      <c r="D79" s="113">
        <f>SUM(D80:D83)</f>
        <v>1440771743.7600002</v>
      </c>
      <c r="E79" s="113">
        <f>SUM(E80:E83)</f>
        <v>1440771743.7600002</v>
      </c>
      <c r="F79" s="113">
        <f>SUM(F80:F83)</f>
        <v>1440771743.7600002</v>
      </c>
      <c r="G79" s="113">
        <f t="shared" si="7"/>
        <v>0</v>
      </c>
    </row>
    <row r="80" spans="1:7" ht="12.75">
      <c r="A80" s="183" t="s">
        <v>477</v>
      </c>
      <c r="B80" s="103">
        <v>234325298</v>
      </c>
      <c r="C80" s="103">
        <v>-71399169.62</v>
      </c>
      <c r="D80" s="103">
        <f>B80+C80</f>
        <v>162926128.38</v>
      </c>
      <c r="E80" s="103">
        <v>162926128.38</v>
      </c>
      <c r="F80" s="103">
        <v>162926128.38</v>
      </c>
      <c r="G80" s="103">
        <f t="shared" si="7"/>
        <v>0</v>
      </c>
    </row>
    <row r="81" spans="1:7" ht="25.5">
      <c r="A81" s="185" t="s">
        <v>478</v>
      </c>
      <c r="B81" s="103">
        <v>1268210098</v>
      </c>
      <c r="C81" s="103">
        <v>9635517.38</v>
      </c>
      <c r="D81" s="103">
        <f>B81+C81</f>
        <v>1277845615.38</v>
      </c>
      <c r="E81" s="103">
        <v>1277845615.38</v>
      </c>
      <c r="F81" s="103">
        <v>1277845615.38</v>
      </c>
      <c r="G81" s="103">
        <f t="shared" si="7"/>
        <v>0</v>
      </c>
    </row>
    <row r="82" spans="1:7" ht="12.75">
      <c r="A82" s="183" t="s">
        <v>479</v>
      </c>
      <c r="B82" s="103">
        <v>0</v>
      </c>
      <c r="C82" s="103">
        <v>0</v>
      </c>
      <c r="D82" s="103">
        <f>B82+C82</f>
        <v>0</v>
      </c>
      <c r="E82" s="103">
        <v>0</v>
      </c>
      <c r="F82" s="103">
        <v>0</v>
      </c>
      <c r="G82" s="103">
        <f t="shared" si="7"/>
        <v>0</v>
      </c>
    </row>
    <row r="83" spans="1:7" ht="12.75">
      <c r="A83" s="183" t="s">
        <v>480</v>
      </c>
      <c r="B83" s="103">
        <v>0</v>
      </c>
      <c r="C83" s="103">
        <v>0</v>
      </c>
      <c r="D83" s="103">
        <f>B83+C83</f>
        <v>0</v>
      </c>
      <c r="E83" s="103">
        <v>0</v>
      </c>
      <c r="F83" s="103">
        <v>0</v>
      </c>
      <c r="G83" s="103">
        <f t="shared" si="7"/>
        <v>0</v>
      </c>
    </row>
    <row r="84" spans="1:7" ht="12.75">
      <c r="A84" s="184"/>
      <c r="B84" s="103"/>
      <c r="C84" s="103"/>
      <c r="D84" s="103"/>
      <c r="E84" s="103"/>
      <c r="F84" s="103"/>
      <c r="G84" s="103"/>
    </row>
    <row r="85" spans="1:7" ht="12.75">
      <c r="A85" s="182" t="s">
        <v>407</v>
      </c>
      <c r="B85" s="113">
        <f aca="true" t="shared" si="11" ref="B85:G85">B11+B48</f>
        <v>19645122596</v>
      </c>
      <c r="C85" s="113">
        <f t="shared" si="11"/>
        <v>2438902112.87</v>
      </c>
      <c r="D85" s="113">
        <f t="shared" si="11"/>
        <v>22084024708.87</v>
      </c>
      <c r="E85" s="113">
        <f t="shared" si="11"/>
        <v>21895305294.46</v>
      </c>
      <c r="F85" s="113">
        <f t="shared" si="11"/>
        <v>21671980139.53</v>
      </c>
      <c r="G85" s="113">
        <f t="shared" si="11"/>
        <v>188719414.40999985</v>
      </c>
    </row>
    <row r="86" spans="1:7" ht="13.5" thickBot="1">
      <c r="A86" s="188"/>
      <c r="B86" s="189"/>
      <c r="C86" s="189"/>
      <c r="D86" s="189"/>
      <c r="E86" s="189"/>
      <c r="F86" s="189"/>
      <c r="G86" s="189"/>
    </row>
    <row r="88" spans="2:7" ht="12.75">
      <c r="B88" s="81"/>
      <c r="C88" s="81"/>
      <c r="D88" s="81"/>
      <c r="E88" s="81"/>
      <c r="F88" s="81"/>
      <c r="G88" s="81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paperSize="119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B1">
      <selection activeCell="B1" sqref="B1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44"/>
    </row>
    <row r="3" spans="2:8" ht="12.75">
      <c r="B3" s="219" t="s">
        <v>326</v>
      </c>
      <c r="C3" s="220"/>
      <c r="D3" s="220"/>
      <c r="E3" s="220"/>
      <c r="F3" s="220"/>
      <c r="G3" s="220"/>
      <c r="H3" s="245"/>
    </row>
    <row r="4" spans="2:8" ht="12.75">
      <c r="B4" s="219" t="s">
        <v>482</v>
      </c>
      <c r="C4" s="220"/>
      <c r="D4" s="220"/>
      <c r="E4" s="220"/>
      <c r="F4" s="220"/>
      <c r="G4" s="220"/>
      <c r="H4" s="245"/>
    </row>
    <row r="5" spans="2:8" ht="12.75">
      <c r="B5" s="219" t="s">
        <v>125</v>
      </c>
      <c r="C5" s="220"/>
      <c r="D5" s="220"/>
      <c r="E5" s="220"/>
      <c r="F5" s="220"/>
      <c r="G5" s="220"/>
      <c r="H5" s="245"/>
    </row>
    <row r="6" spans="2:8" ht="13.5" thickBot="1">
      <c r="B6" s="222" t="s">
        <v>1</v>
      </c>
      <c r="C6" s="223"/>
      <c r="D6" s="223"/>
      <c r="E6" s="223"/>
      <c r="F6" s="223"/>
      <c r="G6" s="223"/>
      <c r="H6" s="246"/>
    </row>
    <row r="7" spans="2:8" ht="13.5" thickBot="1">
      <c r="B7" s="236" t="s">
        <v>2</v>
      </c>
      <c r="C7" s="250" t="s">
        <v>328</v>
      </c>
      <c r="D7" s="251"/>
      <c r="E7" s="251"/>
      <c r="F7" s="251"/>
      <c r="G7" s="252"/>
      <c r="H7" s="227" t="s">
        <v>329</v>
      </c>
    </row>
    <row r="8" spans="2:8" ht="26.25" thickBot="1">
      <c r="B8" s="237"/>
      <c r="C8" s="32" t="s">
        <v>219</v>
      </c>
      <c r="D8" s="32" t="s">
        <v>330</v>
      </c>
      <c r="E8" s="32" t="s">
        <v>331</v>
      </c>
      <c r="F8" s="32" t="s">
        <v>483</v>
      </c>
      <c r="G8" s="32" t="s">
        <v>236</v>
      </c>
      <c r="H8" s="228"/>
    </row>
    <row r="9" spans="2:8" ht="12.75">
      <c r="B9" s="190" t="s">
        <v>484</v>
      </c>
      <c r="C9" s="176">
        <f>C10+C11+C12+C15+C16+C19</f>
        <v>3025486003.1099997</v>
      </c>
      <c r="D9" s="176">
        <f>D10+D11+D12+D15+D16+D19</f>
        <v>-201590535.57999998</v>
      </c>
      <c r="E9" s="176">
        <f>E10+E11+E12+E15+E16+E19</f>
        <v>2823895467.53</v>
      </c>
      <c r="F9" s="176">
        <f>F10+F11+F12+F15+F16+F19</f>
        <v>2823895467.5299997</v>
      </c>
      <c r="G9" s="176">
        <f>G10+G11+G12+G15+G16+G19</f>
        <v>2721906503.64</v>
      </c>
      <c r="H9" s="172">
        <f>E9-F9</f>
        <v>0</v>
      </c>
    </row>
    <row r="10" spans="2:8" ht="20.25" customHeight="1">
      <c r="B10" s="191" t="s">
        <v>485</v>
      </c>
      <c r="C10" s="25">
        <v>1422773668.96</v>
      </c>
      <c r="D10" s="25">
        <v>-227426710.39</v>
      </c>
      <c r="E10" s="17">
        <f>C10+D10</f>
        <v>1195346958.5700002</v>
      </c>
      <c r="F10" s="17">
        <v>1195346958.57</v>
      </c>
      <c r="G10" s="17">
        <v>1133899409.84</v>
      </c>
      <c r="H10" s="17">
        <f aca="true" t="shared" si="0" ref="H10:H31">E10-F10</f>
        <v>0</v>
      </c>
    </row>
    <row r="11" spans="2:8" ht="12.75">
      <c r="B11" s="191" t="s">
        <v>486</v>
      </c>
      <c r="C11" s="25">
        <v>705840287.64</v>
      </c>
      <c r="D11" s="25">
        <v>168027252.36</v>
      </c>
      <c r="E11" s="17">
        <f>C11+D11</f>
        <v>873867540</v>
      </c>
      <c r="F11" s="17">
        <v>873867540</v>
      </c>
      <c r="G11" s="17">
        <v>869135415.15</v>
      </c>
      <c r="H11" s="17">
        <f t="shared" si="0"/>
        <v>0</v>
      </c>
    </row>
    <row r="12" spans="2:8" ht="12.75">
      <c r="B12" s="191" t="s">
        <v>487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488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489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91" t="s">
        <v>490</v>
      </c>
      <c r="C15" s="25">
        <v>896872046.51</v>
      </c>
      <c r="D15" s="25">
        <v>-142191077.55</v>
      </c>
      <c r="E15" s="17">
        <f>C15+D15</f>
        <v>754680968.96</v>
      </c>
      <c r="F15" s="17">
        <v>754680968.96</v>
      </c>
      <c r="G15" s="17">
        <v>718871678.65</v>
      </c>
      <c r="H15" s="17">
        <f>E15-F15</f>
        <v>0</v>
      </c>
    </row>
    <row r="16" spans="2:8" ht="25.5">
      <c r="B16" s="191" t="s">
        <v>491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492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493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91" t="s">
        <v>494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6" customFormat="1" ht="12.75">
      <c r="B20" s="192"/>
      <c r="C20" s="193"/>
      <c r="D20" s="194"/>
      <c r="E20" s="194"/>
      <c r="F20" s="194"/>
      <c r="G20" s="194"/>
      <c r="H20" s="195"/>
    </row>
    <row r="21" spans="2:8" ht="12.75">
      <c r="B21" s="190" t="s">
        <v>495</v>
      </c>
      <c r="C21" s="176">
        <f>C22+C23+C24+C27+C28+C31</f>
        <v>0</v>
      </c>
      <c r="D21" s="176">
        <f>D22+D23+D24+D27+D28+D31</f>
        <v>463520286.95</v>
      </c>
      <c r="E21" s="176">
        <f>E22+E23+E24+E27+E28+E31</f>
        <v>463520286.95</v>
      </c>
      <c r="F21" s="176">
        <f>F22+F23+F24+F27+F28+F31</f>
        <v>463241995.49</v>
      </c>
      <c r="G21" s="176">
        <f>G22+G23+G24+G27+G28+G31</f>
        <v>462998130.46000004</v>
      </c>
      <c r="H21" s="172">
        <f t="shared" si="0"/>
        <v>278291.45999997854</v>
      </c>
    </row>
    <row r="22" spans="2:8" ht="18.75" customHeight="1">
      <c r="B22" s="191" t="s">
        <v>485</v>
      </c>
      <c r="C22" s="25">
        <v>0</v>
      </c>
      <c r="D22" s="17">
        <v>121629923.08</v>
      </c>
      <c r="E22" s="17">
        <f>C22+D22</f>
        <v>121629923.08</v>
      </c>
      <c r="F22" s="17">
        <v>121351631.62</v>
      </c>
      <c r="G22" s="17">
        <v>121351631.62</v>
      </c>
      <c r="H22" s="17">
        <f t="shared" si="0"/>
        <v>278291.45999999344</v>
      </c>
    </row>
    <row r="23" spans="2:8" ht="12.75">
      <c r="B23" s="191" t="s">
        <v>486</v>
      </c>
      <c r="C23" s="25">
        <v>0</v>
      </c>
      <c r="D23" s="17">
        <v>265142774.86</v>
      </c>
      <c r="E23" s="17">
        <f>C23+D23</f>
        <v>265142774.86</v>
      </c>
      <c r="F23" s="17">
        <v>265142774.86</v>
      </c>
      <c r="G23" s="17">
        <v>264898909.83</v>
      </c>
      <c r="H23" s="17">
        <f t="shared" si="0"/>
        <v>0</v>
      </c>
    </row>
    <row r="24" spans="2:8" ht="12.75">
      <c r="B24" s="191" t="s">
        <v>487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488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489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91" t="s">
        <v>490</v>
      </c>
      <c r="C27" s="25">
        <v>0</v>
      </c>
      <c r="D27" s="17">
        <v>76747589.01</v>
      </c>
      <c r="E27" s="17">
        <f>C27+D27</f>
        <v>76747589.01</v>
      </c>
      <c r="F27" s="17">
        <v>76747589.01</v>
      </c>
      <c r="G27" s="17">
        <v>76747589.01</v>
      </c>
      <c r="H27" s="17">
        <f t="shared" si="0"/>
        <v>0</v>
      </c>
    </row>
    <row r="28" spans="2:8" ht="25.5">
      <c r="B28" s="191" t="s">
        <v>491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492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493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91" t="s">
        <v>494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190" t="s">
        <v>496</v>
      </c>
      <c r="C32" s="176">
        <f aca="true" t="shared" si="1" ref="C32:H32">C9+C21</f>
        <v>3025486003.1099997</v>
      </c>
      <c r="D32" s="176">
        <f t="shared" si="1"/>
        <v>261929751.37</v>
      </c>
      <c r="E32" s="176">
        <f t="shared" si="1"/>
        <v>3287415754.48</v>
      </c>
      <c r="F32" s="176">
        <f t="shared" si="1"/>
        <v>3287137463.0199995</v>
      </c>
      <c r="G32" s="176">
        <f>G9+G21</f>
        <v>3184904634.1</v>
      </c>
      <c r="H32" s="176">
        <f t="shared" si="1"/>
        <v>278291.45999997854</v>
      </c>
    </row>
    <row r="33" spans="2:8" ht="13.5" thickBot="1">
      <c r="B33" s="197"/>
      <c r="C33" s="198"/>
      <c r="D33" s="199"/>
      <c r="E33" s="199"/>
      <c r="F33" s="199"/>
      <c r="G33" s="199"/>
      <c r="H33" s="199"/>
    </row>
    <row r="35" ht="12.75">
      <c r="G35" s="200"/>
    </row>
    <row r="36" ht="12.75">
      <c r="G36" s="81"/>
    </row>
    <row r="37" ht="12.75">
      <c r="G37" s="81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70" r:id="rId1"/>
  <ignoredErrors>
    <ignoredError sqref="C12:D12 F12:G12 C24:D24 F24:G24" formulaRange="1"/>
    <ignoredError sqref="E12 E24" formula="1" formulaRange="1"/>
    <ignoredError sqref="E13:E16 E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Luis Rivera Hernandez</cp:lastModifiedBy>
  <cp:lastPrinted>2018-03-01T00:05:56Z</cp:lastPrinted>
  <dcterms:created xsi:type="dcterms:W3CDTF">2016-10-11T18:36:49Z</dcterms:created>
  <dcterms:modified xsi:type="dcterms:W3CDTF">2018-03-16T16:25:46Z</dcterms:modified>
  <cp:category/>
  <cp:version/>
  <cp:contentType/>
  <cp:contentStatus/>
</cp:coreProperties>
</file>